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综合概算表" sheetId="18" r:id="rId1"/>
  </sheets>
  <definedNames>
    <definedName name="heji" localSheetId="0">综合概算表!#REF!</definedName>
    <definedName name="heji">#REF!</definedName>
    <definedName name="_xlnm.Print_Area" localSheetId="0">综合概算表!$A$1:$L$34</definedName>
    <definedName name="_xlnm.Print_Titles" localSheetId="0">综合概算表!$1:$4</definedName>
    <definedName name="五星路" localSheetId="0">#REF!</definedName>
    <definedName name="五星路">#REF!</definedName>
    <definedName name="综合估算表" localSheetId="0">综合概算表!#REF!</definedName>
    <definedName name="综合估算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<sst xmlns="http://schemas.openxmlformats.org/spreadsheetml/2006/main" count="76" uniqueCount="63">
  <si>
    <r>
      <rPr>
        <b/>
        <sz val="18"/>
        <rFont val="宋体"/>
        <charset val="134"/>
      </rPr>
      <t>综合概算表</t>
    </r>
  </si>
  <si>
    <r>
      <rPr>
        <b/>
        <sz val="10"/>
        <rFont val="宋体"/>
        <charset val="134"/>
      </rPr>
      <t>工程名称：海原县西安镇小河村基础设施提升改造</t>
    </r>
    <r>
      <rPr>
        <b/>
        <sz val="10"/>
        <rFont val="Times New Roman"/>
        <charset val="134"/>
      </rPr>
      <t>2025</t>
    </r>
    <r>
      <rPr>
        <b/>
        <sz val="10"/>
        <rFont val="宋体"/>
        <charset val="134"/>
      </rPr>
      <t>年以工代赈示范项目</t>
    </r>
  </si>
  <si>
    <r>
      <rPr>
        <b/>
        <sz val="11"/>
        <rFont val="宋体"/>
        <charset val="134"/>
      </rPr>
      <t>序</t>
    </r>
    <r>
      <rPr>
        <b/>
        <sz val="11"/>
        <rFont val="Times New Roman"/>
        <charset val="134"/>
      </rPr>
      <t xml:space="preserve">
</t>
    </r>
    <r>
      <rPr>
        <b/>
        <sz val="11"/>
        <rFont val="宋体"/>
        <charset val="134"/>
      </rPr>
      <t>号</t>
    </r>
  </si>
  <si>
    <r>
      <rPr>
        <b/>
        <sz val="11"/>
        <rFont val="宋体"/>
        <charset val="134"/>
      </rPr>
      <t>项目名称</t>
    </r>
  </si>
  <si>
    <r>
      <rPr>
        <b/>
        <sz val="11"/>
        <rFont val="宋体"/>
        <charset val="134"/>
      </rPr>
      <t>估算价值（万元）</t>
    </r>
  </si>
  <si>
    <r>
      <rPr>
        <b/>
        <sz val="11"/>
        <rFont val="宋体"/>
        <charset val="134"/>
      </rPr>
      <t>技术经济指标（元）</t>
    </r>
  </si>
  <si>
    <r>
      <rPr>
        <b/>
        <sz val="11"/>
        <rFont val="宋体"/>
        <charset val="134"/>
      </rPr>
      <t>机械费</t>
    </r>
  </si>
  <si>
    <r>
      <rPr>
        <b/>
        <sz val="11"/>
        <rFont val="宋体"/>
        <charset val="134"/>
      </rPr>
      <t>其中：劳务报酬金（万元）</t>
    </r>
  </si>
  <si>
    <r>
      <rPr>
        <b/>
        <sz val="11"/>
        <rFont val="宋体"/>
        <charset val="134"/>
      </rPr>
      <t>劳务报酬占申报中央资金比例（</t>
    </r>
    <r>
      <rPr>
        <b/>
        <sz val="11"/>
        <rFont val="Times New Roman"/>
        <charset val="134"/>
      </rPr>
      <t>%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</si>
  <si>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备注</t>
    </r>
  </si>
  <si>
    <r>
      <rPr>
        <b/>
        <sz val="11"/>
        <rFont val="宋体"/>
        <charset val="134"/>
      </rPr>
      <t>建筑安装工程</t>
    </r>
  </si>
  <si>
    <r>
      <rPr>
        <b/>
        <sz val="11"/>
        <rFont val="宋体"/>
        <charset val="134"/>
      </rPr>
      <t>其他工程</t>
    </r>
  </si>
  <si>
    <r>
      <rPr>
        <b/>
        <sz val="11"/>
        <rFont val="宋体"/>
        <charset val="134"/>
      </rPr>
      <t>合计</t>
    </r>
  </si>
  <si>
    <r>
      <rPr>
        <b/>
        <sz val="11"/>
        <rFont val="宋体"/>
        <charset val="134"/>
      </rPr>
      <t>单位</t>
    </r>
  </si>
  <si>
    <r>
      <rPr>
        <b/>
        <sz val="11"/>
        <rFont val="宋体"/>
        <charset val="134"/>
      </rPr>
      <t>数量</t>
    </r>
  </si>
  <si>
    <r>
      <rPr>
        <b/>
        <sz val="11"/>
        <rFont val="宋体"/>
        <charset val="134"/>
      </rPr>
      <t>单位</t>
    </r>
    <r>
      <rPr>
        <b/>
        <sz val="11"/>
        <rFont val="Times New Roman"/>
        <charset val="134"/>
      </rPr>
      <t xml:space="preserve">          </t>
    </r>
    <r>
      <rPr>
        <b/>
        <sz val="11"/>
        <rFont val="宋体"/>
        <charset val="134"/>
      </rPr>
      <t>价值</t>
    </r>
  </si>
  <si>
    <t>I</t>
  </si>
  <si>
    <r>
      <rPr>
        <b/>
        <sz val="9"/>
        <color indexed="8"/>
        <rFont val="宋体"/>
        <charset val="134"/>
      </rPr>
      <t>工程费用</t>
    </r>
  </si>
  <si>
    <t>m</t>
  </si>
  <si>
    <r>
      <rPr>
        <sz val="9"/>
        <color indexed="8"/>
        <rFont val="宋体"/>
        <charset val="134"/>
      </rPr>
      <t>中央预算内以工代赈专项资金</t>
    </r>
    <r>
      <rPr>
        <sz val="9"/>
        <color indexed="8"/>
        <rFont val="Times New Roman"/>
        <charset val="134"/>
      </rPr>
      <t>400</t>
    </r>
    <r>
      <rPr>
        <sz val="9"/>
        <color indexed="8"/>
        <rFont val="宋体"/>
        <charset val="134"/>
      </rPr>
      <t>万元（占项目总投资的</t>
    </r>
    <r>
      <rPr>
        <sz val="9"/>
        <color indexed="8"/>
        <rFont val="Times New Roman"/>
        <charset val="134"/>
      </rPr>
      <t>69.68%</t>
    </r>
    <r>
      <rPr>
        <sz val="9"/>
        <color indexed="8"/>
        <rFont val="宋体"/>
        <charset val="134"/>
      </rPr>
      <t>），县级配套资金</t>
    </r>
    <r>
      <rPr>
        <sz val="9"/>
        <color indexed="8"/>
        <rFont val="Times New Roman"/>
        <charset val="134"/>
      </rPr>
      <t>174.07</t>
    </r>
    <r>
      <rPr>
        <sz val="9"/>
        <color indexed="8"/>
        <rFont val="宋体"/>
        <charset val="134"/>
      </rPr>
      <t>万元（占项目总投资的</t>
    </r>
    <r>
      <rPr>
        <sz val="9"/>
        <color indexed="8"/>
        <rFont val="Times New Roman"/>
        <charset val="134"/>
      </rPr>
      <t>30.32%</t>
    </r>
    <r>
      <rPr>
        <sz val="9"/>
        <color indexed="8"/>
        <rFont val="宋体"/>
        <charset val="134"/>
      </rPr>
      <t>）。</t>
    </r>
  </si>
  <si>
    <r>
      <rPr>
        <b/>
        <sz val="8"/>
        <color indexed="8"/>
        <rFont val="宋体"/>
        <charset val="134"/>
      </rPr>
      <t>（一）</t>
    </r>
  </si>
  <si>
    <r>
      <rPr>
        <b/>
        <sz val="9"/>
        <color indexed="8"/>
        <rFont val="宋体"/>
        <charset val="134"/>
      </rPr>
      <t>硬化工程</t>
    </r>
  </si>
  <si>
    <r>
      <rPr>
        <sz val="9"/>
        <color indexed="8"/>
        <rFont val="宋体"/>
        <charset val="0"/>
      </rPr>
      <t>新建混凝土硬化道路</t>
    </r>
  </si>
  <si>
    <t>m2</t>
  </si>
  <si>
    <r>
      <rPr>
        <sz val="9"/>
        <color indexed="8"/>
        <rFont val="宋体"/>
        <charset val="0"/>
      </rPr>
      <t>拆除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恢复混凝土硬化道路</t>
    </r>
  </si>
  <si>
    <r>
      <rPr>
        <sz val="9"/>
        <color indexed="8"/>
        <rFont val="宋体"/>
        <charset val="0"/>
      </rPr>
      <t>新建国道两侧农宅及商铺外围人行道面包砖</t>
    </r>
  </si>
  <si>
    <r>
      <rPr>
        <sz val="9"/>
        <color indexed="8"/>
        <rFont val="宋体"/>
        <charset val="0"/>
      </rPr>
      <t>拆除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恢复嵌草砖</t>
    </r>
  </si>
  <si>
    <r>
      <rPr>
        <sz val="9"/>
        <rFont val="宋体"/>
        <charset val="0"/>
      </rPr>
      <t>仿毛石片石挡土墙砌护</t>
    </r>
  </si>
  <si>
    <r>
      <rPr>
        <sz val="9"/>
        <color indexed="8"/>
        <rFont val="宋体"/>
        <charset val="0"/>
      </rPr>
      <t>人行道道砖边界平道牙（</t>
    </r>
    <r>
      <rPr>
        <sz val="9"/>
        <color indexed="8"/>
        <rFont val="Times New Roman"/>
        <charset val="0"/>
      </rPr>
      <t>50x20x10</t>
    </r>
    <r>
      <rPr>
        <sz val="9"/>
        <color indexed="8"/>
        <rFont val="宋体"/>
        <charset val="0"/>
      </rPr>
      <t>）</t>
    </r>
  </si>
  <si>
    <r>
      <rPr>
        <sz val="9"/>
        <color indexed="8"/>
        <rFont val="宋体"/>
        <charset val="0"/>
      </rPr>
      <t>拆除</t>
    </r>
    <r>
      <rPr>
        <sz val="9"/>
        <color indexed="8"/>
        <rFont val="Times New Roman"/>
        <charset val="0"/>
      </rPr>
      <t>/</t>
    </r>
    <r>
      <rPr>
        <sz val="9"/>
        <color indexed="8"/>
        <rFont val="宋体"/>
        <charset val="0"/>
      </rPr>
      <t>更换绿化带立道牙（</t>
    </r>
    <r>
      <rPr>
        <sz val="9"/>
        <color indexed="8"/>
        <rFont val="Times New Roman"/>
        <charset val="0"/>
      </rPr>
      <t>50x35x15</t>
    </r>
    <r>
      <rPr>
        <sz val="9"/>
        <color indexed="8"/>
        <rFont val="宋体"/>
        <charset val="0"/>
      </rPr>
      <t>）</t>
    </r>
  </si>
  <si>
    <r>
      <rPr>
        <sz val="9"/>
        <color indexed="8"/>
        <rFont val="宋体"/>
        <charset val="0"/>
      </rPr>
      <t>新做现状树木混凝土树框（</t>
    </r>
    <r>
      <rPr>
        <sz val="9"/>
        <color indexed="8"/>
        <rFont val="Times New Roman"/>
        <charset val="0"/>
      </rPr>
      <t>50x35x15</t>
    </r>
    <r>
      <rPr>
        <sz val="9"/>
        <color indexed="8"/>
        <rFont val="宋体"/>
        <charset val="0"/>
      </rPr>
      <t>）</t>
    </r>
  </si>
  <si>
    <r>
      <rPr>
        <sz val="9"/>
        <color indexed="8"/>
        <rFont val="宋体"/>
        <charset val="0"/>
      </rPr>
      <t>个</t>
    </r>
  </si>
  <si>
    <r>
      <rPr>
        <b/>
        <sz val="8"/>
        <color indexed="8"/>
        <rFont val="宋体"/>
        <charset val="134"/>
      </rPr>
      <t>（二）</t>
    </r>
  </si>
  <si>
    <r>
      <rPr>
        <b/>
        <sz val="9"/>
        <color indexed="8"/>
        <rFont val="宋体"/>
        <charset val="0"/>
      </rPr>
      <t>水渠修整工程</t>
    </r>
  </si>
  <si>
    <r>
      <rPr>
        <sz val="9"/>
        <color indexed="8"/>
        <rFont val="宋体"/>
        <charset val="0"/>
      </rPr>
      <t>输水渠道整修工程</t>
    </r>
  </si>
  <si>
    <r>
      <rPr>
        <sz val="9"/>
        <color indexed="8"/>
        <rFont val="宋体"/>
        <charset val="0"/>
      </rPr>
      <t>农宅门口处排水明沟带盖板</t>
    </r>
  </si>
  <si>
    <r>
      <rPr>
        <sz val="9"/>
        <color indexed="8"/>
        <rFont val="宋体"/>
        <charset val="0"/>
      </rPr>
      <t>沉泥井</t>
    </r>
  </si>
  <si>
    <r>
      <rPr>
        <sz val="9"/>
        <color indexed="8"/>
        <rFont val="宋体"/>
        <charset val="0"/>
      </rPr>
      <t>座</t>
    </r>
  </si>
  <si>
    <r>
      <rPr>
        <b/>
        <sz val="9"/>
        <rFont val="宋体"/>
        <charset val="134"/>
      </rPr>
      <t>（三）</t>
    </r>
  </si>
  <si>
    <r>
      <rPr>
        <b/>
        <sz val="9"/>
        <rFont val="宋体"/>
        <charset val="134"/>
      </rPr>
      <t>零星工程</t>
    </r>
  </si>
  <si>
    <r>
      <rPr>
        <sz val="9"/>
        <color indexed="8"/>
        <rFont val="宋体"/>
        <charset val="0"/>
      </rPr>
      <t>套湾村停车场铺装</t>
    </r>
  </si>
  <si>
    <r>
      <rPr>
        <sz val="9"/>
        <color indexed="8"/>
        <rFont val="宋体"/>
        <charset val="0"/>
      </rPr>
      <t>停车区边界挡墙</t>
    </r>
  </si>
  <si>
    <r>
      <rPr>
        <sz val="9"/>
        <color indexed="8"/>
        <rFont val="宋体"/>
        <charset val="0"/>
      </rPr>
      <t>停车区边界</t>
    </r>
    <r>
      <rPr>
        <sz val="9"/>
        <color indexed="8"/>
        <rFont val="Times New Roman"/>
        <charset val="0"/>
      </rPr>
      <t>U</t>
    </r>
    <r>
      <rPr>
        <sz val="9"/>
        <color indexed="8"/>
        <rFont val="宋体"/>
        <charset val="0"/>
      </rPr>
      <t>型渠</t>
    </r>
  </si>
  <si>
    <r>
      <rPr>
        <sz val="9"/>
        <color indexed="8"/>
        <rFont val="宋体"/>
        <charset val="0"/>
      </rPr>
      <t>停车场边坡急流槽</t>
    </r>
  </si>
  <si>
    <t>Ⅱ</t>
  </si>
  <si>
    <r>
      <rPr>
        <b/>
        <sz val="9"/>
        <rFont val="宋体"/>
        <charset val="134"/>
      </rPr>
      <t>其他费用</t>
    </r>
  </si>
  <si>
    <r>
      <rPr>
        <sz val="9"/>
        <color indexed="8"/>
        <rFont val="宋体"/>
        <charset val="134"/>
      </rPr>
      <t>项目建设管理费</t>
    </r>
  </si>
  <si>
    <r>
      <rPr>
        <sz val="9"/>
        <color theme="1"/>
        <rFont val="宋体"/>
        <charset val="134"/>
      </rPr>
      <t>万元</t>
    </r>
  </si>
  <si>
    <r>
      <rPr>
        <sz val="9"/>
        <color indexed="8"/>
        <rFont val="宋体"/>
        <charset val="134"/>
      </rPr>
      <t>测量费</t>
    </r>
  </si>
  <si>
    <r>
      <rPr>
        <sz val="9"/>
        <color indexed="8"/>
        <rFont val="宋体"/>
        <charset val="134"/>
      </rPr>
      <t>招标代理费</t>
    </r>
  </si>
  <si>
    <r>
      <rPr>
        <sz val="9"/>
        <color indexed="8"/>
        <rFont val="宋体"/>
        <charset val="134"/>
      </rPr>
      <t>控制价编制费</t>
    </r>
  </si>
  <si>
    <r>
      <rPr>
        <sz val="9"/>
        <color indexed="8"/>
        <rFont val="宋体"/>
        <charset val="134"/>
      </rPr>
      <t>试验检测费</t>
    </r>
  </si>
  <si>
    <r>
      <rPr>
        <sz val="9"/>
        <color indexed="8"/>
        <rFont val="宋体"/>
        <charset val="134"/>
      </rPr>
      <t>结算审核费</t>
    </r>
  </si>
  <si>
    <r>
      <rPr>
        <sz val="9"/>
        <color indexed="8"/>
        <rFont val="宋体"/>
        <charset val="134"/>
      </rPr>
      <t>竣工决算编审费</t>
    </r>
  </si>
  <si>
    <r>
      <rPr>
        <sz val="9"/>
        <color indexed="8"/>
        <rFont val="宋体"/>
        <charset val="134"/>
      </rPr>
      <t>工程监理费</t>
    </r>
  </si>
  <si>
    <r>
      <rPr>
        <sz val="9"/>
        <color indexed="8"/>
        <rFont val="宋体"/>
        <charset val="134"/>
      </rPr>
      <t>设计费</t>
    </r>
  </si>
  <si>
    <r>
      <rPr>
        <sz val="9"/>
        <rFont val="宋体"/>
        <charset val="134"/>
      </rPr>
      <t>万元</t>
    </r>
  </si>
  <si>
    <t>Ⅳ</t>
  </si>
  <si>
    <r>
      <rPr>
        <b/>
        <sz val="9"/>
        <rFont val="宋体"/>
        <charset val="134"/>
      </rPr>
      <t>总投资</t>
    </r>
  </si>
  <si>
    <r>
      <rPr>
        <b/>
        <sz val="9"/>
        <rFont val="宋体"/>
        <charset val="134"/>
      </rPr>
      <t>万元</t>
    </r>
  </si>
  <si>
    <r>
      <rPr>
        <sz val="11"/>
        <rFont val="宋体"/>
        <charset val="134"/>
      </rPr>
      <t>人工费</t>
    </r>
  </si>
  <si>
    <r>
      <rPr>
        <sz val="10"/>
        <rFont val="宋体"/>
        <charset val="134"/>
      </rPr>
      <t>人工费（工日）总计</t>
    </r>
  </si>
  <si>
    <r>
      <rPr>
        <sz val="10"/>
        <rFont val="宋体"/>
        <charset val="134"/>
      </rPr>
      <t>高级技工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</si>
</sst>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  <numFmt numFmtId="179" formatCode="0.0_ "/>
    <numFmt numFmtId="180" formatCode="0.000_);[Red]\(0.000\)"/>
  </numFmts>
  <fonts count="55">
    <font>
      <sz val="12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8"/>
      <name val="Times New Roman"/>
      <charset val="134"/>
    </font>
    <font>
      <sz val="18"/>
      <name val="Times New Roman"/>
      <charset val="134"/>
    </font>
    <font>
      <b/>
      <sz val="10"/>
      <name val="Times New Roman"/>
      <charset val="134"/>
    </font>
    <font>
      <b/>
      <sz val="11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Times New Roman"/>
      <charset val="0"/>
    </font>
    <font>
      <sz val="10"/>
      <color indexed="8"/>
      <name val="Times New Roman"/>
      <charset val="0"/>
    </font>
    <font>
      <b/>
      <sz val="8"/>
      <color indexed="8"/>
      <name val="Times New Roman"/>
      <charset val="134"/>
    </font>
    <font>
      <sz val="9"/>
      <color indexed="8"/>
      <name val="Times New Roman"/>
      <charset val="0"/>
    </font>
    <font>
      <sz val="9"/>
      <color theme="1"/>
      <name val="Times New Roman"/>
      <charset val="0"/>
    </font>
    <font>
      <sz val="9"/>
      <name val="Times New Roman"/>
      <charset val="0"/>
    </font>
    <font>
      <sz val="9"/>
      <name val="Times New Roman"/>
      <charset val="134"/>
    </font>
    <font>
      <b/>
      <sz val="9"/>
      <name val="Times New Roman"/>
      <charset val="134"/>
    </font>
    <font>
      <sz val="9"/>
      <color indexed="8"/>
      <name val="Times New Roman"/>
      <charset val="134"/>
    </font>
    <font>
      <sz val="9"/>
      <color theme="1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2"/>
      <color theme="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9"/>
      <color indexed="8"/>
      <name val="宋体"/>
      <charset val="0"/>
    </font>
    <font>
      <sz val="9"/>
      <color indexed="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color indexed="8"/>
      <name val="宋体"/>
      <charset val="0"/>
    </font>
    <font>
      <b/>
      <sz val="8"/>
      <color indexed="8"/>
      <name val="宋体"/>
      <charset val="134"/>
    </font>
    <font>
      <sz val="9"/>
      <name val="宋体"/>
      <charset val="0"/>
    </font>
    <font>
      <sz val="9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" borderId="2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0" borderId="25" applyNumberFormat="0" applyFill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27" applyNumberFormat="0" applyAlignment="0" applyProtection="0">
      <alignment vertical="center"/>
    </xf>
    <xf numFmtId="0" fontId="31" fillId="6" borderId="28" applyNumberFormat="0" applyAlignment="0" applyProtection="0">
      <alignment vertical="center"/>
    </xf>
    <xf numFmtId="0" fontId="32" fillId="6" borderId="27" applyNumberFormat="0" applyAlignment="0" applyProtection="0">
      <alignment vertical="center"/>
    </xf>
    <xf numFmtId="0" fontId="33" fillId="7" borderId="29" applyNumberFormat="0" applyAlignment="0" applyProtection="0">
      <alignment vertical="center"/>
    </xf>
    <xf numFmtId="0" fontId="34" fillId="0" borderId="30" applyNumberFormat="0" applyFill="0" applyAlignment="0" applyProtection="0">
      <alignment vertical="center"/>
    </xf>
    <xf numFmtId="0" fontId="35" fillId="0" borderId="31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</cellStyleXfs>
  <cellXfs count="123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6" fontId="4" fillId="3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 wrapText="1"/>
    </xf>
    <xf numFmtId="177" fontId="6" fillId="0" borderId="8" xfId="0" applyNumberFormat="1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horizontal="center" vertical="center" wrapText="1"/>
    </xf>
    <xf numFmtId="176" fontId="7" fillId="0" borderId="10" xfId="0" applyNumberFormat="1" applyFont="1" applyFill="1" applyBorder="1" applyAlignment="1">
      <alignment horizontal="left" vertical="center" wrapText="1"/>
    </xf>
    <xf numFmtId="176" fontId="7" fillId="0" borderId="10" xfId="0" applyNumberFormat="1" applyFont="1" applyFill="1" applyBorder="1" applyAlignment="1">
      <alignment horizontal="center" vertical="center" wrapText="1"/>
    </xf>
    <xf numFmtId="176" fontId="8" fillId="2" borderId="10" xfId="0" applyNumberFormat="1" applyFont="1" applyFill="1" applyBorder="1" applyAlignment="1" applyProtection="1">
      <alignment horizontal="center" vertical="center" wrapText="1"/>
    </xf>
    <xf numFmtId="176" fontId="9" fillId="2" borderId="10" xfId="0" applyNumberFormat="1" applyFont="1" applyFill="1" applyBorder="1" applyAlignment="1" applyProtection="1">
      <alignment horizontal="center" vertical="center" wrapText="1"/>
    </xf>
    <xf numFmtId="176" fontId="7" fillId="2" borderId="10" xfId="0" applyNumberFormat="1" applyFont="1" applyFill="1" applyBorder="1" applyAlignment="1">
      <alignment horizontal="center" vertical="center" wrapText="1"/>
    </xf>
    <xf numFmtId="176" fontId="10" fillId="0" borderId="5" xfId="0" applyNumberFormat="1" applyFont="1" applyFill="1" applyBorder="1" applyAlignment="1">
      <alignment horizontal="left" vertical="center" wrapText="1"/>
    </xf>
    <xf numFmtId="176" fontId="7" fillId="0" borderId="6" xfId="0" applyNumberFormat="1" applyFont="1" applyFill="1" applyBorder="1" applyAlignment="1">
      <alignment horizontal="left" vertical="center" wrapText="1"/>
    </xf>
    <xf numFmtId="176" fontId="7" fillId="0" borderId="6" xfId="0" applyNumberFormat="1" applyFont="1" applyFill="1" applyBorder="1" applyAlignment="1">
      <alignment horizontal="center" vertical="center" wrapText="1"/>
    </xf>
    <xf numFmtId="176" fontId="8" fillId="2" borderId="6" xfId="0" applyNumberFormat="1" applyFont="1" applyFill="1" applyBorder="1" applyAlignment="1" applyProtection="1">
      <alignment horizontal="center" vertical="center" wrapText="1"/>
    </xf>
    <xf numFmtId="176" fontId="7" fillId="2" borderId="6" xfId="0" applyNumberFormat="1" applyFont="1" applyFill="1" applyBorder="1" applyAlignment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11" fillId="2" borderId="6" xfId="0" applyNumberFormat="1" applyFont="1" applyFill="1" applyBorder="1" applyAlignment="1" applyProtection="1">
      <alignment horizontal="left" vertical="center" wrapText="1"/>
    </xf>
    <xf numFmtId="176" fontId="11" fillId="2" borderId="6" xfId="0" applyNumberFormat="1" applyFont="1" applyFill="1" applyBorder="1" applyAlignment="1" applyProtection="1">
      <alignment horizontal="center" vertical="center" wrapText="1"/>
    </xf>
    <xf numFmtId="176" fontId="12" fillId="2" borderId="6" xfId="0" applyNumberFormat="1" applyFont="1" applyFill="1" applyBorder="1" applyAlignment="1" applyProtection="1">
      <alignment horizontal="center" vertical="center" wrapText="1"/>
    </xf>
    <xf numFmtId="0" fontId="13" fillId="2" borderId="5" xfId="0" applyNumberFormat="1" applyFont="1" applyFill="1" applyBorder="1" applyAlignment="1" applyProtection="1">
      <alignment horizontal="center" vertical="center" wrapText="1"/>
    </xf>
    <xf numFmtId="0" fontId="13" fillId="2" borderId="6" xfId="0" applyNumberFormat="1" applyFont="1" applyFill="1" applyBorder="1" applyAlignment="1" applyProtection="1">
      <alignment horizontal="left" vertical="center" wrapText="1"/>
    </xf>
    <xf numFmtId="176" fontId="13" fillId="2" borderId="6" xfId="0" applyNumberFormat="1" applyFont="1" applyFill="1" applyBorder="1" applyAlignment="1" applyProtection="1">
      <alignment horizontal="center" vertical="center" wrapText="1"/>
    </xf>
    <xf numFmtId="176" fontId="9" fillId="2" borderId="6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left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/>
    </xf>
    <xf numFmtId="176" fontId="15" fillId="0" borderId="6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10" fontId="15" fillId="2" borderId="6" xfId="0" applyNumberFormat="1" applyFont="1" applyFill="1" applyBorder="1" applyAlignment="1">
      <alignment horizontal="center" vertical="center" wrapText="1"/>
    </xf>
    <xf numFmtId="0" fontId="11" fillId="2" borderId="6" xfId="0" applyNumberFormat="1" applyFont="1" applyFill="1" applyBorder="1" applyAlignment="1" applyProtection="1">
      <alignment horizontal="center" vertical="center" wrapText="1"/>
    </xf>
    <xf numFmtId="0" fontId="9" fillId="2" borderId="6" xfId="0" applyNumberFormat="1" applyFont="1" applyFill="1" applyBorder="1" applyAlignment="1" applyProtection="1">
      <alignment horizontal="center" vertical="center" wrapText="1"/>
    </xf>
    <xf numFmtId="0" fontId="11" fillId="2" borderId="7" xfId="0" applyNumberFormat="1" applyFont="1" applyFill="1" applyBorder="1" applyAlignment="1" applyProtection="1">
      <alignment horizontal="center" vertical="center" wrapText="1"/>
    </xf>
    <xf numFmtId="0" fontId="11" fillId="2" borderId="8" xfId="0" applyNumberFormat="1" applyFont="1" applyFill="1" applyBorder="1" applyAlignment="1" applyProtection="1">
      <alignment horizontal="left" vertical="center" wrapText="1"/>
    </xf>
    <xf numFmtId="176" fontId="11" fillId="2" borderId="8" xfId="0" applyNumberFormat="1" applyFont="1" applyFill="1" applyBorder="1" applyAlignment="1" applyProtection="1">
      <alignment horizontal="center" vertical="center" wrapText="1"/>
    </xf>
    <xf numFmtId="0" fontId="9" fillId="2" borderId="8" xfId="0" applyNumberFormat="1" applyFont="1" applyFill="1" applyBorder="1" applyAlignment="1" applyProtection="1">
      <alignment horizontal="center" vertical="center" wrapText="1"/>
    </xf>
    <xf numFmtId="0" fontId="11" fillId="2" borderId="8" xfId="0" applyNumberFormat="1" applyFont="1" applyFill="1" applyBorder="1" applyAlignment="1" applyProtection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center" vertical="center" wrapText="1"/>
    </xf>
    <xf numFmtId="176" fontId="15" fillId="0" borderId="10" xfId="0" applyNumberFormat="1" applyFont="1" applyFill="1" applyBorder="1" applyAlignment="1">
      <alignment horizontal="center" vertical="center" wrapText="1"/>
    </xf>
    <xf numFmtId="177" fontId="15" fillId="2" borderId="10" xfId="0" applyNumberFormat="1" applyFont="1" applyFill="1" applyBorder="1" applyAlignment="1">
      <alignment horizontal="center" vertical="center" wrapText="1"/>
    </xf>
    <xf numFmtId="10" fontId="15" fillId="2" borderId="10" xfId="0" applyNumberFormat="1" applyFont="1" applyFill="1" applyBorder="1" applyAlignment="1">
      <alignment horizontal="center" vertical="center" wrapText="1"/>
    </xf>
    <xf numFmtId="178" fontId="16" fillId="2" borderId="5" xfId="0" applyNumberFormat="1" applyFont="1" applyFill="1" applyBorder="1" applyAlignment="1">
      <alignment horizontal="center" vertical="center" wrapText="1"/>
    </xf>
    <xf numFmtId="176" fontId="16" fillId="2" borderId="6" xfId="0" applyNumberFormat="1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vertical="center" wrapText="1"/>
    </xf>
    <xf numFmtId="176" fontId="14" fillId="0" borderId="6" xfId="0" applyNumberFormat="1" applyFont="1" applyFill="1" applyBorder="1" applyAlignment="1">
      <alignment horizontal="center" vertical="center" wrapText="1"/>
    </xf>
    <xf numFmtId="177" fontId="14" fillId="0" borderId="6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10" fontId="14" fillId="2" borderId="6" xfId="0" applyNumberFormat="1" applyFont="1" applyFill="1" applyBorder="1" applyAlignment="1" applyProtection="1">
      <alignment horizontal="center" vertical="center"/>
    </xf>
    <xf numFmtId="179" fontId="16" fillId="2" borderId="5" xfId="0" applyNumberFormat="1" applyFont="1" applyFill="1" applyBorder="1" applyAlignment="1">
      <alignment horizontal="right" vertical="center" wrapText="1"/>
    </xf>
    <xf numFmtId="10" fontId="14" fillId="2" borderId="6" xfId="0" applyNumberFormat="1" applyFont="1" applyFill="1" applyBorder="1" applyAlignment="1">
      <alignment horizontal="center" vertical="center"/>
    </xf>
    <xf numFmtId="178" fontId="16" fillId="2" borderId="7" xfId="0" applyNumberFormat="1" applyFont="1" applyFill="1" applyBorder="1" applyAlignment="1">
      <alignment horizontal="center" vertical="center" wrapText="1"/>
    </xf>
    <xf numFmtId="176" fontId="16" fillId="2" borderId="8" xfId="0" applyNumberFormat="1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center" vertical="center" wrapText="1"/>
    </xf>
    <xf numFmtId="176" fontId="14" fillId="0" borderId="8" xfId="0" applyNumberFormat="1" applyFont="1" applyFill="1" applyBorder="1" applyAlignment="1">
      <alignment horizontal="center" vertical="center" wrapText="1"/>
    </xf>
    <xf numFmtId="177" fontId="14" fillId="0" borderId="8" xfId="0" applyNumberFormat="1" applyFont="1" applyFill="1" applyBorder="1" applyAlignment="1">
      <alignment horizontal="center" vertical="center" wrapText="1"/>
    </xf>
    <xf numFmtId="10" fontId="14" fillId="2" borderId="8" xfId="0" applyNumberFormat="1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left" vertical="center" wrapText="1"/>
    </xf>
    <xf numFmtId="176" fontId="15" fillId="0" borderId="12" xfId="0" applyNumberFormat="1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center" vertical="center" wrapText="1"/>
    </xf>
    <xf numFmtId="176" fontId="18" fillId="0" borderId="13" xfId="0" applyNumberFormat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11" fillId="2" borderId="6" xfId="0" applyNumberFormat="1" applyFont="1" applyFill="1" applyBorder="1" applyAlignment="1" applyProtection="1">
      <alignment horizontal="right" vertical="center" wrapText="1"/>
    </xf>
    <xf numFmtId="180" fontId="19" fillId="0" borderId="6" xfId="0" applyNumberFormat="1" applyFont="1" applyFill="1" applyBorder="1" applyAlignment="1">
      <alignment horizontal="right" vertical="center" wrapText="1"/>
    </xf>
    <xf numFmtId="0" fontId="19" fillId="2" borderId="16" xfId="0" applyFont="1" applyFill="1" applyBorder="1" applyAlignment="1">
      <alignment vertical="center"/>
    </xf>
    <xf numFmtId="0" fontId="4" fillId="3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left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center" vertical="center"/>
    </xf>
    <xf numFmtId="10" fontId="7" fillId="2" borderId="10" xfId="0" applyNumberFormat="1" applyFont="1" applyFill="1" applyBorder="1" applyAlignment="1">
      <alignment horizontal="left" vertical="center" wrapText="1"/>
    </xf>
    <xf numFmtId="176" fontId="16" fillId="2" borderId="22" xfId="0" applyNumberFormat="1" applyFont="1" applyFill="1" applyBorder="1" applyAlignment="1">
      <alignment horizontal="center" vertical="center" wrapText="1"/>
    </xf>
    <xf numFmtId="10" fontId="7" fillId="2" borderId="6" xfId="0" applyNumberFormat="1" applyFont="1" applyFill="1" applyBorder="1" applyAlignment="1">
      <alignment horizontal="left" vertical="center" wrapText="1"/>
    </xf>
    <xf numFmtId="176" fontId="16" fillId="2" borderId="16" xfId="0" applyNumberFormat="1" applyFont="1" applyFill="1" applyBorder="1" applyAlignment="1">
      <alignment horizontal="center" vertical="center" wrapText="1"/>
    </xf>
    <xf numFmtId="10" fontId="16" fillId="2" borderId="6" xfId="0" applyNumberFormat="1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left" vertical="center" wrapText="1"/>
    </xf>
    <xf numFmtId="176" fontId="14" fillId="0" borderId="6" xfId="0" applyNumberFormat="1" applyFont="1" applyBorder="1" applyAlignment="1">
      <alignment horizontal="center"/>
    </xf>
    <xf numFmtId="0" fontId="15" fillId="2" borderId="6" xfId="0" applyFont="1" applyFill="1" applyBorder="1" applyAlignment="1">
      <alignment horizontal="center" vertical="center" wrapText="1"/>
    </xf>
    <xf numFmtId="10" fontId="11" fillId="2" borderId="6" xfId="0" applyNumberFormat="1" applyFont="1" applyFill="1" applyBorder="1" applyAlignment="1" applyProtection="1">
      <alignment horizontal="center" vertical="center" wrapText="1"/>
    </xf>
    <xf numFmtId="176" fontId="12" fillId="2" borderId="8" xfId="0" applyNumberFormat="1" applyFont="1" applyFill="1" applyBorder="1" applyAlignment="1" applyProtection="1">
      <alignment horizontal="center" vertical="center" wrapText="1"/>
    </xf>
    <xf numFmtId="10" fontId="11" fillId="2" borderId="8" xfId="0" applyNumberFormat="1" applyFont="1" applyFill="1" applyBorder="1" applyAlignment="1" applyProtection="1">
      <alignment horizontal="center" vertical="center" wrapText="1"/>
    </xf>
    <xf numFmtId="0" fontId="15" fillId="2" borderId="21" xfId="0" applyFont="1" applyFill="1" applyBorder="1" applyAlignment="1">
      <alignment horizontal="left" vertical="center" wrapText="1"/>
    </xf>
    <xf numFmtId="176" fontId="14" fillId="0" borderId="10" xfId="0" applyNumberFormat="1" applyFont="1" applyBorder="1" applyAlignment="1">
      <alignment horizontal="center"/>
    </xf>
    <xf numFmtId="0" fontId="15" fillId="2" borderId="10" xfId="0" applyFont="1" applyFill="1" applyBorder="1" applyAlignment="1">
      <alignment horizontal="left" vertical="center" wrapText="1"/>
    </xf>
    <xf numFmtId="0" fontId="15" fillId="2" borderId="22" xfId="0" applyFont="1" applyFill="1" applyBorder="1" applyAlignment="1">
      <alignment horizontal="left" vertical="center" wrapText="1"/>
    </xf>
    <xf numFmtId="10" fontId="14" fillId="2" borderId="6" xfId="0" applyNumberFormat="1" applyFont="1" applyFill="1" applyBorder="1" applyAlignment="1">
      <alignment horizontal="center" vertical="center" wrapText="1"/>
    </xf>
    <xf numFmtId="10" fontId="14" fillId="2" borderId="6" xfId="0" applyNumberFormat="1" applyFont="1" applyFill="1" applyBorder="1" applyAlignment="1">
      <alignment horizontal="left" vertical="center" wrapText="1"/>
    </xf>
    <xf numFmtId="10" fontId="14" fillId="2" borderId="16" xfId="0" applyNumberFormat="1" applyFont="1" applyFill="1" applyBorder="1" applyAlignment="1">
      <alignment horizontal="left" vertical="center" wrapText="1"/>
    </xf>
    <xf numFmtId="10" fontId="14" fillId="2" borderId="8" xfId="0" applyNumberFormat="1" applyFont="1" applyFill="1" applyBorder="1" applyAlignment="1">
      <alignment horizontal="center" vertical="center" wrapText="1"/>
    </xf>
    <xf numFmtId="10" fontId="14" fillId="2" borderId="8" xfId="0" applyNumberFormat="1" applyFont="1" applyFill="1" applyBorder="1" applyAlignment="1">
      <alignment horizontal="left" vertical="center" wrapText="1"/>
    </xf>
    <xf numFmtId="10" fontId="14" fillId="2" borderId="21" xfId="0" applyNumberFormat="1" applyFont="1" applyFill="1" applyBorder="1" applyAlignment="1">
      <alignment horizontal="left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23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36"/>
  <sheetViews>
    <sheetView tabSelected="1" zoomScale="115" zoomScaleNormal="115" zoomScaleSheetLayoutView="85" workbookViewId="0">
      <selection activeCell="I7" sqref="I7"/>
    </sheetView>
  </sheetViews>
  <sheetFormatPr defaultColWidth="9" defaultRowHeight="24.75" customHeight="1"/>
  <cols>
    <col min="1" max="1" width="5.5" style="4" customWidth="1"/>
    <col min="2" max="2" width="15.875" style="4" customWidth="1"/>
    <col min="3" max="3" width="7.7" style="4" customWidth="1"/>
    <col min="4" max="4" width="8.075" style="5" customWidth="1"/>
    <col min="5" max="5" width="7.375" style="6" customWidth="1"/>
    <col min="6" max="6" width="5.08333333333333" style="4" customWidth="1"/>
    <col min="7" max="7" width="9" style="4" customWidth="1"/>
    <col min="8" max="8" width="6.9" style="4" customWidth="1"/>
    <col min="9" max="9" width="6.75" style="4" customWidth="1"/>
    <col min="10" max="10" width="8.75" style="4" customWidth="1"/>
    <col min="11" max="11" width="6.625" style="4" customWidth="1"/>
    <col min="12" max="12" width="8.375" style="4" customWidth="1"/>
    <col min="13" max="16384" width="9" style="7"/>
  </cols>
  <sheetData>
    <row r="1" ht="30" customHeight="1" spans="1:12">
      <c r="A1" s="8" t="s">
        <v>0</v>
      </c>
      <c r="B1" s="9"/>
      <c r="C1" s="9"/>
      <c r="D1" s="10"/>
      <c r="E1" s="9"/>
      <c r="F1" s="9"/>
      <c r="G1" s="9"/>
      <c r="H1" s="9"/>
      <c r="I1" s="9"/>
      <c r="J1" s="9"/>
      <c r="K1" s="9"/>
      <c r="L1" s="90"/>
    </row>
    <row r="2" ht="23" customHeight="1" spans="1:12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91"/>
    </row>
    <row r="3" ht="25.5" customHeight="1" spans="1:12">
      <c r="A3" s="13" t="s">
        <v>2</v>
      </c>
      <c r="B3" s="14" t="s">
        <v>3</v>
      </c>
      <c r="C3" s="15" t="s">
        <v>4</v>
      </c>
      <c r="D3" s="16"/>
      <c r="E3" s="15"/>
      <c r="F3" s="15" t="s">
        <v>5</v>
      </c>
      <c r="G3" s="15"/>
      <c r="H3" s="17"/>
      <c r="I3" s="92" t="s">
        <v>6</v>
      </c>
      <c r="J3" s="93" t="s">
        <v>7</v>
      </c>
      <c r="K3" s="93" t="s">
        <v>8</v>
      </c>
      <c r="L3" s="94" t="s">
        <v>9</v>
      </c>
    </row>
    <row r="4" ht="42" customHeight="1" spans="1:12">
      <c r="A4" s="18"/>
      <c r="B4" s="19"/>
      <c r="C4" s="20" t="s">
        <v>10</v>
      </c>
      <c r="D4" s="21" t="s">
        <v>11</v>
      </c>
      <c r="E4" s="22" t="s">
        <v>12</v>
      </c>
      <c r="F4" s="19" t="s">
        <v>13</v>
      </c>
      <c r="G4" s="19" t="s">
        <v>14</v>
      </c>
      <c r="H4" s="23" t="s">
        <v>15</v>
      </c>
      <c r="I4" s="95"/>
      <c r="J4" s="96"/>
      <c r="K4" s="96"/>
      <c r="L4" s="97"/>
    </row>
    <row r="5" ht="24.95" customHeight="1" spans="1:12">
      <c r="A5" s="24" t="s">
        <v>16</v>
      </c>
      <c r="B5" s="25" t="s">
        <v>17</v>
      </c>
      <c r="C5" s="26">
        <f>C6+C15+C19</f>
        <v>536.4953451</v>
      </c>
      <c r="D5" s="26"/>
      <c r="E5" s="27">
        <f t="shared" ref="E5:E11" si="0">C5</f>
        <v>536.4953451</v>
      </c>
      <c r="F5" s="28" t="s">
        <v>18</v>
      </c>
      <c r="G5" s="26">
        <f>G7+G9+G10</f>
        <v>26271.5</v>
      </c>
      <c r="H5" s="29">
        <f>E5/G5*10000</f>
        <v>204.211919799022</v>
      </c>
      <c r="I5" s="26">
        <f>SUM(I7:I23)</f>
        <v>80.474301765</v>
      </c>
      <c r="J5" s="26">
        <f>SUM(J7:J23)</f>
        <v>201.238</v>
      </c>
      <c r="K5" s="98">
        <f>J5/400</f>
        <v>0.503095</v>
      </c>
      <c r="L5" s="99" t="s">
        <v>19</v>
      </c>
    </row>
    <row r="6" s="1" customFormat="1" ht="24.95" customHeight="1" spans="1:12">
      <c r="A6" s="30" t="s">
        <v>20</v>
      </c>
      <c r="B6" s="31" t="s">
        <v>21</v>
      </c>
      <c r="C6" s="32">
        <f>SUM(C7:C14)</f>
        <v>440.3513161</v>
      </c>
      <c r="D6" s="32"/>
      <c r="E6" s="33">
        <f t="shared" si="0"/>
        <v>440.3513161</v>
      </c>
      <c r="F6" s="32"/>
      <c r="G6" s="32">
        <f>G7+G8</f>
        <v>11133</v>
      </c>
      <c r="H6" s="34"/>
      <c r="I6" s="34"/>
      <c r="J6" s="32"/>
      <c r="K6" s="100"/>
      <c r="L6" s="101"/>
    </row>
    <row r="7" s="1" customFormat="1" ht="24.95" customHeight="1" spans="1:12">
      <c r="A7" s="35">
        <v>1</v>
      </c>
      <c r="B7" s="36" t="s">
        <v>22</v>
      </c>
      <c r="C7" s="37">
        <f t="shared" ref="C7:C14" si="1">G7*H7/10000</f>
        <v>164.168054</v>
      </c>
      <c r="D7" s="37"/>
      <c r="E7" s="37">
        <f t="shared" si="0"/>
        <v>164.168054</v>
      </c>
      <c r="F7" s="37" t="s">
        <v>23</v>
      </c>
      <c r="G7" s="38">
        <v>9442</v>
      </c>
      <c r="H7" s="38">
        <v>173.87</v>
      </c>
      <c r="I7" s="38">
        <f>C7*0.15</f>
        <v>24.6252081</v>
      </c>
      <c r="J7" s="38">
        <v>66.534</v>
      </c>
      <c r="K7" s="102">
        <f>J7/400</f>
        <v>0.166335</v>
      </c>
      <c r="L7" s="101"/>
    </row>
    <row r="8" s="1" customFormat="1" ht="24.95" customHeight="1" spans="1:12">
      <c r="A8" s="35">
        <v>2</v>
      </c>
      <c r="B8" s="36" t="s">
        <v>24</v>
      </c>
      <c r="C8" s="37">
        <f t="shared" si="1"/>
        <v>31.078889</v>
      </c>
      <c r="D8" s="37"/>
      <c r="E8" s="37">
        <f t="shared" si="0"/>
        <v>31.078889</v>
      </c>
      <c r="F8" s="37" t="s">
        <v>23</v>
      </c>
      <c r="G8" s="38">
        <v>1691</v>
      </c>
      <c r="H8" s="38">
        <v>183.79</v>
      </c>
      <c r="I8" s="38">
        <f t="shared" ref="I8:I14" si="2">C8*0.15</f>
        <v>4.66183335</v>
      </c>
      <c r="J8" s="38">
        <v>16.194</v>
      </c>
      <c r="K8" s="102">
        <f t="shared" ref="K8:K14" si="3">J8/400</f>
        <v>0.040485</v>
      </c>
      <c r="L8" s="101"/>
    </row>
    <row r="9" s="1" customFormat="1" ht="24.95" customHeight="1" spans="1:12">
      <c r="A9" s="35">
        <v>3</v>
      </c>
      <c r="B9" s="36" t="s">
        <v>25</v>
      </c>
      <c r="C9" s="37">
        <f t="shared" si="1"/>
        <v>193.056642</v>
      </c>
      <c r="D9" s="37"/>
      <c r="E9" s="37">
        <f t="shared" si="0"/>
        <v>193.056642</v>
      </c>
      <c r="F9" s="37" t="s">
        <v>23</v>
      </c>
      <c r="G9" s="38">
        <v>14665.5</v>
      </c>
      <c r="H9" s="38">
        <v>131.64</v>
      </c>
      <c r="I9" s="38">
        <f t="shared" si="2"/>
        <v>28.9584963</v>
      </c>
      <c r="J9" s="38">
        <v>76.48</v>
      </c>
      <c r="K9" s="102">
        <f t="shared" si="3"/>
        <v>0.1912</v>
      </c>
      <c r="L9" s="101"/>
    </row>
    <row r="10" s="1" customFormat="1" ht="24.95" customHeight="1" spans="1:12">
      <c r="A10" s="35">
        <v>4</v>
      </c>
      <c r="B10" s="36" t="s">
        <v>26</v>
      </c>
      <c r="C10" s="37">
        <f t="shared" si="1"/>
        <v>20.159824</v>
      </c>
      <c r="D10" s="37"/>
      <c r="E10" s="37">
        <f t="shared" si="0"/>
        <v>20.159824</v>
      </c>
      <c r="F10" s="37" t="s">
        <v>23</v>
      </c>
      <c r="G10" s="38">
        <v>2164</v>
      </c>
      <c r="H10" s="38">
        <v>93.16</v>
      </c>
      <c r="I10" s="38">
        <f t="shared" si="2"/>
        <v>3.0239736</v>
      </c>
      <c r="J10" s="38">
        <v>7.26</v>
      </c>
      <c r="K10" s="102">
        <f t="shared" si="3"/>
        <v>0.01815</v>
      </c>
      <c r="L10" s="101"/>
    </row>
    <row r="11" s="1" customFormat="1" ht="24.95" customHeight="1" spans="1:12">
      <c r="A11" s="39">
        <v>5</v>
      </c>
      <c r="B11" s="40" t="s">
        <v>27</v>
      </c>
      <c r="C11" s="37">
        <f t="shared" si="1"/>
        <v>1.0864071</v>
      </c>
      <c r="D11" s="41"/>
      <c r="E11" s="37">
        <f t="shared" si="0"/>
        <v>1.0864071</v>
      </c>
      <c r="F11" s="41" t="s">
        <v>23</v>
      </c>
      <c r="G11" s="38">
        <v>45.9</v>
      </c>
      <c r="H11" s="38">
        <v>236.69</v>
      </c>
      <c r="I11" s="38">
        <f t="shared" si="2"/>
        <v>0.162961065</v>
      </c>
      <c r="J11" s="38">
        <v>0.56</v>
      </c>
      <c r="K11" s="102">
        <f t="shared" si="3"/>
        <v>0.0014</v>
      </c>
      <c r="L11" s="101"/>
    </row>
    <row r="12" s="1" customFormat="1" ht="24.95" customHeight="1" spans="1:12">
      <c r="A12" s="35">
        <v>6</v>
      </c>
      <c r="B12" s="36" t="s">
        <v>28</v>
      </c>
      <c r="C12" s="37">
        <f t="shared" si="1"/>
        <v>22.728874</v>
      </c>
      <c r="D12" s="37"/>
      <c r="E12" s="37">
        <f t="shared" ref="E12:E18" si="4">C12</f>
        <v>22.728874</v>
      </c>
      <c r="F12" s="42" t="s">
        <v>18</v>
      </c>
      <c r="G12" s="37">
        <v>4754</v>
      </c>
      <c r="H12" s="37">
        <v>47.81</v>
      </c>
      <c r="I12" s="38">
        <f t="shared" si="2"/>
        <v>3.4093311</v>
      </c>
      <c r="J12" s="38">
        <v>6.1</v>
      </c>
      <c r="K12" s="102">
        <f t="shared" si="3"/>
        <v>0.01525</v>
      </c>
      <c r="L12" s="101"/>
    </row>
    <row r="13" s="1" customFormat="1" ht="24.95" customHeight="1" spans="1:12">
      <c r="A13" s="35">
        <v>7</v>
      </c>
      <c r="B13" s="36" t="s">
        <v>29</v>
      </c>
      <c r="C13" s="37">
        <f t="shared" si="1"/>
        <v>4.51968</v>
      </c>
      <c r="D13" s="37"/>
      <c r="E13" s="37">
        <f t="shared" si="4"/>
        <v>4.51968</v>
      </c>
      <c r="F13" s="42" t="s">
        <v>18</v>
      </c>
      <c r="G13" s="37">
        <v>704</v>
      </c>
      <c r="H13" s="37">
        <v>64.2</v>
      </c>
      <c r="I13" s="38">
        <f t="shared" si="2"/>
        <v>0.677952</v>
      </c>
      <c r="J13" s="38">
        <v>1.54</v>
      </c>
      <c r="K13" s="102">
        <f t="shared" si="3"/>
        <v>0.00385</v>
      </c>
      <c r="L13" s="101"/>
    </row>
    <row r="14" s="1" customFormat="1" ht="24.95" customHeight="1" spans="1:12">
      <c r="A14" s="35">
        <v>8</v>
      </c>
      <c r="B14" s="36" t="s">
        <v>30</v>
      </c>
      <c r="C14" s="37">
        <f t="shared" si="1"/>
        <v>3.552946</v>
      </c>
      <c r="D14" s="37"/>
      <c r="E14" s="37">
        <f t="shared" si="4"/>
        <v>3.552946</v>
      </c>
      <c r="F14" s="37" t="s">
        <v>31</v>
      </c>
      <c r="G14" s="37">
        <v>199</v>
      </c>
      <c r="H14" s="37">
        <v>178.54</v>
      </c>
      <c r="I14" s="38">
        <f t="shared" si="2"/>
        <v>0.5329419</v>
      </c>
      <c r="J14" s="38">
        <v>0.4</v>
      </c>
      <c r="K14" s="102">
        <f t="shared" si="3"/>
        <v>0.001</v>
      </c>
      <c r="L14" s="101"/>
    </row>
    <row r="15" s="2" customFormat="1" ht="24.95" customHeight="1" spans="1:16378">
      <c r="A15" s="30" t="s">
        <v>32</v>
      </c>
      <c r="B15" s="43" t="s">
        <v>33</v>
      </c>
      <c r="C15" s="33">
        <f>SUM(C16:C18)</f>
        <v>68.484919</v>
      </c>
      <c r="D15" s="33"/>
      <c r="E15" s="33">
        <f t="shared" si="4"/>
        <v>68.484919</v>
      </c>
      <c r="F15" s="33"/>
      <c r="G15" s="33"/>
      <c r="H15" s="33"/>
      <c r="I15" s="33"/>
      <c r="J15" s="38"/>
      <c r="K15" s="103"/>
      <c r="L15" s="101"/>
      <c r="XEQ15" s="122"/>
      <c r="XER15" s="122"/>
      <c r="XES15" s="122"/>
      <c r="XET15" s="122"/>
      <c r="XEU15" s="122"/>
      <c r="XEV15" s="122"/>
      <c r="XEW15" s="122"/>
      <c r="XEX15" s="122"/>
    </row>
    <row r="16" s="2" customFormat="1" ht="24.95" customHeight="1" spans="1:16378">
      <c r="A16" s="35">
        <v>1</v>
      </c>
      <c r="B16" s="36" t="s">
        <v>34</v>
      </c>
      <c r="C16" s="37">
        <f t="shared" ref="C16:C23" si="5">G16*H16/10000</f>
        <v>55.569</v>
      </c>
      <c r="D16" s="37"/>
      <c r="E16" s="37">
        <f t="shared" si="4"/>
        <v>55.569</v>
      </c>
      <c r="F16" s="42" t="s">
        <v>18</v>
      </c>
      <c r="G16" s="37">
        <v>1500</v>
      </c>
      <c r="H16" s="37">
        <v>370.46</v>
      </c>
      <c r="I16" s="38">
        <f t="shared" ref="I16:I23" si="6">C16*0.15</f>
        <v>8.33535</v>
      </c>
      <c r="J16" s="38">
        <v>16.2</v>
      </c>
      <c r="K16" s="102">
        <f t="shared" ref="K16:K18" si="7">J16/400</f>
        <v>0.0405</v>
      </c>
      <c r="L16" s="101"/>
      <c r="XEQ16" s="122"/>
      <c r="XER16" s="122"/>
      <c r="XES16" s="122"/>
      <c r="XET16" s="122"/>
      <c r="XEU16" s="122"/>
      <c r="XEV16" s="122"/>
      <c r="XEW16" s="122"/>
      <c r="XEX16" s="122"/>
    </row>
    <row r="17" s="2" customFormat="1" ht="24.95" customHeight="1" spans="1:16378">
      <c r="A17" s="35">
        <v>2</v>
      </c>
      <c r="B17" s="36" t="s">
        <v>35</v>
      </c>
      <c r="C17" s="37">
        <f t="shared" si="5"/>
        <v>12.653502</v>
      </c>
      <c r="D17" s="37"/>
      <c r="E17" s="37">
        <f t="shared" si="4"/>
        <v>12.653502</v>
      </c>
      <c r="F17" s="42" t="s">
        <v>18</v>
      </c>
      <c r="G17" s="37">
        <v>246</v>
      </c>
      <c r="H17" s="37">
        <v>514.37</v>
      </c>
      <c r="I17" s="38">
        <f t="shared" si="6"/>
        <v>1.8980253</v>
      </c>
      <c r="J17" s="38">
        <v>4.84</v>
      </c>
      <c r="K17" s="102">
        <f t="shared" si="7"/>
        <v>0.0121</v>
      </c>
      <c r="L17" s="101"/>
      <c r="XEQ17" s="122"/>
      <c r="XER17" s="122"/>
      <c r="XES17" s="122"/>
      <c r="XET17" s="122"/>
      <c r="XEU17" s="122"/>
      <c r="XEV17" s="122"/>
      <c r="XEW17" s="122"/>
      <c r="XEX17" s="122"/>
    </row>
    <row r="18" s="2" customFormat="1" ht="24.95" customHeight="1" spans="1:16378">
      <c r="A18" s="44">
        <v>3</v>
      </c>
      <c r="B18" s="36" t="s">
        <v>36</v>
      </c>
      <c r="C18" s="37">
        <f t="shared" si="5"/>
        <v>0.262417</v>
      </c>
      <c r="D18" s="37"/>
      <c r="E18" s="37">
        <f t="shared" ref="E18:E23" si="8">C18</f>
        <v>0.262417</v>
      </c>
      <c r="F18" s="37" t="s">
        <v>37</v>
      </c>
      <c r="G18" s="37">
        <v>1</v>
      </c>
      <c r="H18" s="37">
        <v>2624.17</v>
      </c>
      <c r="I18" s="38">
        <f t="shared" si="6"/>
        <v>0.03936255</v>
      </c>
      <c r="J18" s="38">
        <v>0.09</v>
      </c>
      <c r="K18" s="102">
        <f t="shared" si="7"/>
        <v>0.000225</v>
      </c>
      <c r="L18" s="104"/>
      <c r="XEQ18" s="122"/>
      <c r="XER18" s="122"/>
      <c r="XES18" s="122"/>
      <c r="XET18" s="122"/>
      <c r="XEU18" s="122"/>
      <c r="XEV18" s="122"/>
      <c r="XEW18" s="122"/>
      <c r="XEX18" s="122"/>
    </row>
    <row r="19" s="2" customFormat="1" ht="24.95" customHeight="1" spans="1:16378">
      <c r="A19" s="45" t="s">
        <v>38</v>
      </c>
      <c r="B19" s="46" t="s">
        <v>39</v>
      </c>
      <c r="C19" s="47">
        <f>SUM(C20:C23)</f>
        <v>27.65911</v>
      </c>
      <c r="D19" s="47"/>
      <c r="E19" s="33">
        <f t="shared" si="8"/>
        <v>27.65911</v>
      </c>
      <c r="F19" s="48"/>
      <c r="G19" s="48"/>
      <c r="H19" s="49"/>
      <c r="I19" s="49"/>
      <c r="J19" s="105"/>
      <c r="K19" s="106"/>
      <c r="L19" s="104"/>
      <c r="XEQ19" s="122"/>
      <c r="XER19" s="122"/>
      <c r="XES19" s="122"/>
      <c r="XET19" s="122"/>
      <c r="XEU19" s="122"/>
      <c r="XEV19" s="122"/>
      <c r="XEW19" s="122"/>
      <c r="XEX19" s="122"/>
    </row>
    <row r="20" s="2" customFormat="1" ht="24.95" customHeight="1" spans="1:16378">
      <c r="A20" s="35">
        <v>1</v>
      </c>
      <c r="B20" s="36" t="s">
        <v>40</v>
      </c>
      <c r="C20" s="37">
        <f t="shared" si="5"/>
        <v>12.28235</v>
      </c>
      <c r="D20" s="37"/>
      <c r="E20" s="37">
        <f t="shared" si="8"/>
        <v>12.28235</v>
      </c>
      <c r="F20" s="50" t="s">
        <v>23</v>
      </c>
      <c r="G20" s="50">
        <v>3050</v>
      </c>
      <c r="H20" s="50">
        <v>40.27</v>
      </c>
      <c r="I20" s="38">
        <f t="shared" si="6"/>
        <v>1.8423525</v>
      </c>
      <c r="J20" s="50">
        <f>1.8+3.24</f>
        <v>5.04</v>
      </c>
      <c r="K20" s="107">
        <f>J20/400</f>
        <v>0.0126</v>
      </c>
      <c r="L20" s="104"/>
      <c r="XEQ20" s="122"/>
      <c r="XER20" s="122"/>
      <c r="XES20" s="122"/>
      <c r="XET20" s="122"/>
      <c r="XEU20" s="122"/>
      <c r="XEV20" s="122"/>
      <c r="XEW20" s="122"/>
      <c r="XEX20" s="122"/>
    </row>
    <row r="21" s="2" customFormat="1" ht="24.95" customHeight="1" spans="1:16378">
      <c r="A21" s="35">
        <v>2</v>
      </c>
      <c r="B21" s="36" t="s">
        <v>41</v>
      </c>
      <c r="C21" s="37">
        <f t="shared" si="5"/>
        <v>7.79607</v>
      </c>
      <c r="D21" s="37"/>
      <c r="E21" s="37">
        <f t="shared" si="8"/>
        <v>7.79607</v>
      </c>
      <c r="F21" s="51" t="s">
        <v>18</v>
      </c>
      <c r="G21" s="50">
        <v>145</v>
      </c>
      <c r="H21" s="50">
        <v>537.66</v>
      </c>
      <c r="I21" s="38">
        <f t="shared" si="6"/>
        <v>1.1694105</v>
      </c>
      <c r="J21" s="50"/>
      <c r="K21" s="107"/>
      <c r="L21" s="104"/>
      <c r="XEQ21" s="122"/>
      <c r="XER21" s="122"/>
      <c r="XES21" s="122"/>
      <c r="XET21" s="122"/>
      <c r="XEU21" s="122"/>
      <c r="XEV21" s="122"/>
      <c r="XEW21" s="122"/>
      <c r="XEX21" s="122"/>
    </row>
    <row r="22" s="2" customFormat="1" ht="24.95" customHeight="1" spans="1:16378">
      <c r="A22" s="35">
        <v>3</v>
      </c>
      <c r="B22" s="36" t="s">
        <v>42</v>
      </c>
      <c r="C22" s="37">
        <f t="shared" si="5"/>
        <v>2.31623</v>
      </c>
      <c r="D22" s="37"/>
      <c r="E22" s="37">
        <f t="shared" si="8"/>
        <v>2.31623</v>
      </c>
      <c r="F22" s="51" t="s">
        <v>18</v>
      </c>
      <c r="G22" s="50">
        <v>145</v>
      </c>
      <c r="H22" s="50">
        <v>159.74</v>
      </c>
      <c r="I22" s="38">
        <f t="shared" si="6"/>
        <v>0.3474345</v>
      </c>
      <c r="J22" s="50"/>
      <c r="K22" s="107"/>
      <c r="L22" s="104"/>
      <c r="XEQ22" s="122"/>
      <c r="XER22" s="122"/>
      <c r="XES22" s="122"/>
      <c r="XET22" s="122"/>
      <c r="XEU22" s="122"/>
      <c r="XEV22" s="122"/>
      <c r="XEW22" s="122"/>
      <c r="XEX22" s="122"/>
    </row>
    <row r="23" s="2" customFormat="1" ht="24.95" customHeight="1" spans="1:16378">
      <c r="A23" s="52">
        <v>4</v>
      </c>
      <c r="B23" s="53" t="s">
        <v>43</v>
      </c>
      <c r="C23" s="54">
        <f t="shared" si="5"/>
        <v>5.26446</v>
      </c>
      <c r="D23" s="54"/>
      <c r="E23" s="54">
        <f t="shared" si="8"/>
        <v>5.26446</v>
      </c>
      <c r="F23" s="55" t="s">
        <v>18</v>
      </c>
      <c r="G23" s="56">
        <v>36</v>
      </c>
      <c r="H23" s="56">
        <v>1462.35</v>
      </c>
      <c r="I23" s="108">
        <f t="shared" si="6"/>
        <v>0.789669</v>
      </c>
      <c r="J23" s="56"/>
      <c r="K23" s="109"/>
      <c r="L23" s="110"/>
      <c r="XEQ23" s="122"/>
      <c r="XER23" s="122"/>
      <c r="XES23" s="122"/>
      <c r="XET23" s="122"/>
      <c r="XEU23" s="122"/>
      <c r="XEV23" s="122"/>
      <c r="XEW23" s="122"/>
      <c r="XEX23" s="122"/>
    </row>
    <row r="24" s="2" customFormat="1" ht="24.95" customHeight="1" spans="1:16378">
      <c r="A24" s="57" t="s">
        <v>44</v>
      </c>
      <c r="B24" s="58" t="s">
        <v>45</v>
      </c>
      <c r="C24" s="59"/>
      <c r="D24" s="60">
        <f>D25+D32+D33</f>
        <v>37.574674157</v>
      </c>
      <c r="E24" s="61">
        <f>D24</f>
        <v>37.574674157</v>
      </c>
      <c r="F24" s="59"/>
      <c r="G24" s="59"/>
      <c r="H24" s="62"/>
      <c r="I24" s="62"/>
      <c r="J24" s="111"/>
      <c r="K24" s="112"/>
      <c r="L24" s="113"/>
      <c r="XEQ24" s="122"/>
      <c r="XER24" s="122"/>
      <c r="XES24" s="122"/>
      <c r="XET24" s="122"/>
      <c r="XEU24" s="122"/>
      <c r="XEV24" s="122"/>
      <c r="XEW24" s="122"/>
      <c r="XEX24" s="122"/>
    </row>
    <row r="25" s="3" customFormat="1" ht="24.95" customHeight="1" spans="1:12">
      <c r="A25" s="63">
        <v>1</v>
      </c>
      <c r="B25" s="64" t="s">
        <v>46</v>
      </c>
      <c r="C25" s="65"/>
      <c r="D25" s="66">
        <f>SUM(D26:D31)</f>
        <v>16.114860353</v>
      </c>
      <c r="E25" s="67">
        <f t="shared" ref="E25:E33" si="9">SUM(C25:D25)</f>
        <v>16.114860353</v>
      </c>
      <c r="F25" s="68" t="s">
        <v>47</v>
      </c>
      <c r="G25" s="66">
        <f>E5</f>
        <v>536.4953451</v>
      </c>
      <c r="H25" s="69">
        <f>D25/G25</f>
        <v>0.0300372789814165</v>
      </c>
      <c r="I25" s="69"/>
      <c r="J25" s="114"/>
      <c r="K25" s="115"/>
      <c r="L25" s="116"/>
    </row>
    <row r="26" s="3" customFormat="1" ht="24.95" hidden="1" customHeight="1" spans="1:12">
      <c r="A26" s="70">
        <v>1.1</v>
      </c>
      <c r="B26" s="64" t="s">
        <v>48</v>
      </c>
      <c r="C26" s="65"/>
      <c r="D26" s="66">
        <f>G26*H26+0.004</f>
        <v>3.2229720706</v>
      </c>
      <c r="E26" s="67">
        <f t="shared" si="9"/>
        <v>3.2229720706</v>
      </c>
      <c r="F26" s="68"/>
      <c r="G26" s="66">
        <f>E5</f>
        <v>536.4953451</v>
      </c>
      <c r="H26" s="71">
        <v>0.006</v>
      </c>
      <c r="I26" s="71"/>
      <c r="J26" s="114"/>
      <c r="K26" s="115"/>
      <c r="L26" s="116"/>
    </row>
    <row r="27" s="3" customFormat="1" ht="24.95" hidden="1" customHeight="1" spans="1:12">
      <c r="A27" s="70">
        <v>1.2</v>
      </c>
      <c r="B27" s="64" t="s">
        <v>49</v>
      </c>
      <c r="C27" s="65"/>
      <c r="D27" s="66">
        <f>G27*H27+0.004</f>
        <v>2.1499813804</v>
      </c>
      <c r="E27" s="67">
        <f t="shared" si="9"/>
        <v>2.1499813804</v>
      </c>
      <c r="F27" s="68"/>
      <c r="G27" s="66">
        <f>E5</f>
        <v>536.4953451</v>
      </c>
      <c r="H27" s="71">
        <v>0.004</v>
      </c>
      <c r="I27" s="71"/>
      <c r="J27" s="114"/>
      <c r="K27" s="115"/>
      <c r="L27" s="116"/>
    </row>
    <row r="28" s="3" customFormat="1" ht="24.95" hidden="1" customHeight="1" spans="1:12">
      <c r="A28" s="70">
        <v>1.3</v>
      </c>
      <c r="B28" s="64" t="s">
        <v>50</v>
      </c>
      <c r="C28" s="65"/>
      <c r="D28" s="66">
        <f>G28*H28+0.004</f>
        <v>2.6864767255</v>
      </c>
      <c r="E28" s="67">
        <f t="shared" si="9"/>
        <v>2.6864767255</v>
      </c>
      <c r="F28" s="68"/>
      <c r="G28" s="66">
        <f>E5</f>
        <v>536.4953451</v>
      </c>
      <c r="H28" s="71">
        <v>0.005</v>
      </c>
      <c r="I28" s="71"/>
      <c r="J28" s="114"/>
      <c r="K28" s="115"/>
      <c r="L28" s="116"/>
    </row>
    <row r="29" s="3" customFormat="1" ht="24.95" hidden="1" customHeight="1" spans="1:12">
      <c r="A29" s="70">
        <v>1.4</v>
      </c>
      <c r="B29" s="64" t="s">
        <v>51</v>
      </c>
      <c r="C29" s="65"/>
      <c r="D29" s="66">
        <f>G29*H29</f>
        <v>2.6824767255</v>
      </c>
      <c r="E29" s="67">
        <f t="shared" si="9"/>
        <v>2.6824767255</v>
      </c>
      <c r="F29" s="68"/>
      <c r="G29" s="66">
        <f>E5</f>
        <v>536.4953451</v>
      </c>
      <c r="H29" s="71">
        <v>0.005</v>
      </c>
      <c r="I29" s="71"/>
      <c r="J29" s="114"/>
      <c r="K29" s="115"/>
      <c r="L29" s="116"/>
    </row>
    <row r="30" s="3" customFormat="1" ht="24.95" hidden="1" customHeight="1" spans="1:12">
      <c r="A30" s="70">
        <v>1.5</v>
      </c>
      <c r="B30" s="64" t="s">
        <v>52</v>
      </c>
      <c r="C30" s="65"/>
      <c r="D30" s="66">
        <f>G30*H30+0.004</f>
        <v>2.1499813804</v>
      </c>
      <c r="E30" s="67">
        <f t="shared" si="9"/>
        <v>2.1499813804</v>
      </c>
      <c r="F30" s="68"/>
      <c r="G30" s="66">
        <f>E5</f>
        <v>536.4953451</v>
      </c>
      <c r="H30" s="71">
        <v>0.004</v>
      </c>
      <c r="I30" s="71"/>
      <c r="J30" s="114"/>
      <c r="K30" s="115"/>
      <c r="L30" s="116"/>
    </row>
    <row r="31" s="3" customFormat="1" ht="24.95" hidden="1" customHeight="1" spans="1:12">
      <c r="A31" s="70">
        <v>1.6</v>
      </c>
      <c r="B31" s="64" t="s">
        <v>53</v>
      </c>
      <c r="C31" s="65"/>
      <c r="D31" s="66">
        <f>G31*H31+0.004</f>
        <v>3.2229720706</v>
      </c>
      <c r="E31" s="67">
        <f t="shared" si="9"/>
        <v>3.2229720706</v>
      </c>
      <c r="F31" s="68"/>
      <c r="G31" s="66">
        <f>E5</f>
        <v>536.4953451</v>
      </c>
      <c r="H31" s="71">
        <v>0.006</v>
      </c>
      <c r="I31" s="71"/>
      <c r="J31" s="114"/>
      <c r="K31" s="115"/>
      <c r="L31" s="116"/>
    </row>
    <row r="32" s="3" customFormat="1" ht="24.95" customHeight="1" spans="1:12">
      <c r="A32" s="63">
        <v>2</v>
      </c>
      <c r="B32" s="64" t="s">
        <v>54</v>
      </c>
      <c r="C32" s="65"/>
      <c r="D32" s="66">
        <f>G32*H32</f>
        <v>8.0474301765</v>
      </c>
      <c r="E32" s="67">
        <f t="shared" si="9"/>
        <v>8.0474301765</v>
      </c>
      <c r="F32" s="68" t="s">
        <v>47</v>
      </c>
      <c r="G32" s="66">
        <f>E5</f>
        <v>536.4953451</v>
      </c>
      <c r="H32" s="71">
        <v>0.015</v>
      </c>
      <c r="I32" s="71"/>
      <c r="J32" s="114"/>
      <c r="K32" s="115"/>
      <c r="L32" s="116"/>
    </row>
    <row r="33" s="3" customFormat="1" ht="25" customHeight="1" spans="1:12">
      <c r="A33" s="72">
        <v>3</v>
      </c>
      <c r="B33" s="73" t="s">
        <v>55</v>
      </c>
      <c r="C33" s="74"/>
      <c r="D33" s="75">
        <f>G33*H33</f>
        <v>13.4123836275</v>
      </c>
      <c r="E33" s="76">
        <f t="shared" si="9"/>
        <v>13.4123836275</v>
      </c>
      <c r="F33" s="74" t="s">
        <v>56</v>
      </c>
      <c r="G33" s="75">
        <f>E5</f>
        <v>536.4953451</v>
      </c>
      <c r="H33" s="77">
        <v>0.025</v>
      </c>
      <c r="I33" s="77"/>
      <c r="J33" s="117"/>
      <c r="K33" s="118"/>
      <c r="L33" s="119"/>
    </row>
    <row r="34" ht="24" customHeight="1" spans="1:12">
      <c r="A34" s="78" t="s">
        <v>57</v>
      </c>
      <c r="B34" s="79" t="s">
        <v>58</v>
      </c>
      <c r="C34" s="80">
        <f>C5+C24</f>
        <v>536.4953451</v>
      </c>
      <c r="D34" s="80">
        <f>D5+D24</f>
        <v>37.574674157</v>
      </c>
      <c r="E34" s="80">
        <f>E5+E24</f>
        <v>574.070019257</v>
      </c>
      <c r="F34" s="81" t="s">
        <v>59</v>
      </c>
      <c r="G34" s="81"/>
      <c r="H34" s="82"/>
      <c r="I34" s="82"/>
      <c r="J34" s="82"/>
      <c r="K34" s="120"/>
      <c r="L34" s="121"/>
    </row>
    <row r="35" hidden="1" customHeight="1" spans="3:12">
      <c r="C35" s="83" t="s">
        <v>60</v>
      </c>
      <c r="D35" s="84" t="s">
        <v>61</v>
      </c>
      <c r="E35" s="85" t="s">
        <v>62</v>
      </c>
      <c r="F35" s="86"/>
      <c r="G35" s="86"/>
      <c r="H35" s="86"/>
      <c r="I35" s="86"/>
      <c r="J35" s="86"/>
      <c r="K35" s="86"/>
      <c r="L35" s="86"/>
    </row>
    <row r="36" hidden="1" customHeight="1" spans="3:5">
      <c r="C36" s="87" t="e">
        <f>#REF!*113+#REF!*141+E36*169</f>
        <v>#REF!</v>
      </c>
      <c r="D36" s="88" t="e">
        <f>#REF!+#REF!+E36</f>
        <v>#REF!</v>
      </c>
      <c r="E36" s="89">
        <v>171.484</v>
      </c>
    </row>
  </sheetData>
  <mergeCells count="13">
    <mergeCell ref="A1:L1"/>
    <mergeCell ref="A2:L2"/>
    <mergeCell ref="C3:E3"/>
    <mergeCell ref="F3:H3"/>
    <mergeCell ref="A3:A4"/>
    <mergeCell ref="B3:B4"/>
    <mergeCell ref="I3:I4"/>
    <mergeCell ref="J3:J4"/>
    <mergeCell ref="J20:J23"/>
    <mergeCell ref="K3:K4"/>
    <mergeCell ref="K20:K23"/>
    <mergeCell ref="L3:L4"/>
    <mergeCell ref="L5:L17"/>
  </mergeCells>
  <pageMargins left="0.590277777777778" right="0.432638888888889" top="0.984027777777778" bottom="0.786805555555556" header="0.196527777777778" footer="0.196527777777778"/>
  <pageSetup paperSize="9" scale="92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市政所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综合概算表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张琳娜</dc:creator>
  <cp:lastModifiedBy>en。</cp:lastModifiedBy>
  <dcterms:created xsi:type="dcterms:W3CDTF">2002-09-19T10:17:00Z</dcterms:created>
  <cp:lastPrinted>2023-05-23T09:45:00Z</cp:lastPrinted>
  <dcterms:modified xsi:type="dcterms:W3CDTF">2025-10-16T09:14:13Z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true</vt:bool>
  </property>
  <property fmtid="{D5CDD505-2E9C-101B-9397-08002B2CF9AE}" pid="4" name="ICV">
    <vt:lpwstr>E79DD2C4336E48DA9830C0DD28737287_13</vt:lpwstr>
  </property>
</Properties>
</file>