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海原县纬八路与华山路交叉口绿化项目综合概算表" sheetId="1" r:id="rId1"/>
  </sheets>
  <definedNames>
    <definedName name="_xlnm._FilterDatabase" localSheetId="0" hidden="1">海原县纬八路与华山路交叉口绿化项目综合概算表!$A$2:$J$21</definedName>
    <definedName name="_xlnm.Print_Area" localSheetId="0">海原县纬八路与华山路交叉口绿化项目综合概算表!$A$1:$J$21</definedName>
    <definedName name="_xlnm.Print_Titles" localSheetId="0">海原县纬八路与华山路交叉口绿化项目综合概算表!$1:$3</definedName>
  </definedNames>
  <calcPr calcId="144525"/>
</workbook>
</file>

<file path=xl/sharedStrings.xml><?xml version="1.0" encoding="utf-8"?>
<sst xmlns="http://schemas.openxmlformats.org/spreadsheetml/2006/main" count="48" uniqueCount="39">
  <si>
    <t>海原县纬八路与华山路交叉口绿化项目综合概算表</t>
  </si>
  <si>
    <t>序号</t>
  </si>
  <si>
    <t>项目</t>
  </si>
  <si>
    <t>概算价值（万元）</t>
  </si>
  <si>
    <t>技术经济指标（元）</t>
  </si>
  <si>
    <t>占投资额（%）</t>
  </si>
  <si>
    <t>建筑工程费</t>
  </si>
  <si>
    <t>安装工程费</t>
  </si>
  <si>
    <t>其他费用</t>
  </si>
  <si>
    <t>合计</t>
  </si>
  <si>
    <t>单位</t>
  </si>
  <si>
    <t>数量</t>
  </si>
  <si>
    <t>综合单价</t>
  </si>
  <si>
    <t>一</t>
  </si>
  <si>
    <t>工程建设费</t>
  </si>
  <si>
    <t>（一）</t>
  </si>
  <si>
    <t>土方工程</t>
  </si>
  <si>
    <t>万元</t>
  </si>
  <si>
    <t>回填种植土</t>
  </si>
  <si>
    <t>立方米</t>
  </si>
  <si>
    <t>硬化拆除外运</t>
  </si>
  <si>
    <t>（二）</t>
  </si>
  <si>
    <t>绿化工程</t>
  </si>
  <si>
    <t>绿化种植</t>
  </si>
  <si>
    <t>平方米</t>
  </si>
  <si>
    <t>绿化养护</t>
  </si>
  <si>
    <t>（三）</t>
  </si>
  <si>
    <t>灌溉工程</t>
  </si>
  <si>
    <t>二</t>
  </si>
  <si>
    <t>工程监理费（市场价）</t>
  </si>
  <si>
    <t>预结算编制费（市场价）</t>
  </si>
  <si>
    <t>地质勘察测量费</t>
  </si>
  <si>
    <t>工程设计费（合同价）</t>
  </si>
  <si>
    <t>方案编制费</t>
  </si>
  <si>
    <t>工程招标服务费（市场价）</t>
  </si>
  <si>
    <t>三</t>
  </si>
  <si>
    <t>基本预备费</t>
  </si>
  <si>
    <t>四</t>
  </si>
  <si>
    <t>项目建设总投资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</si>
</sst>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0_);[Red]\(0.000\)"/>
    <numFmt numFmtId="42" formatCode="_ &quot;￥&quot;* #,##0_ ;_ &quot;￥&quot;* \-#,##0_ ;_ &quot;￥&quot;* &quot;-&quot;_ ;_ @_ "/>
    <numFmt numFmtId="178" formatCode="0.00_);[Red]\(0.00\)"/>
    <numFmt numFmtId="41" formatCode="_ * #,##0_ ;_ * \-#,##0_ ;_ * &quot;-&quot;_ ;_ @_ "/>
    <numFmt numFmtId="179" formatCode="0.0%"/>
  </numFmts>
  <fonts count="30"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178" fontId="2" fillId="0" borderId="0" xfId="49" applyNumberFormat="1" applyFont="1" applyFill="1" applyAlignment="1">
      <alignment horizontal="center" vertical="center" wrapText="1"/>
    </xf>
    <xf numFmtId="177" fontId="2" fillId="0" borderId="0" xfId="49" applyNumberFormat="1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8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/>
    </xf>
    <xf numFmtId="178" fontId="3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  <xf numFmtId="178" fontId="4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justify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10" fontId="2" fillId="0" borderId="0" xfId="11" applyNumberFormat="1" applyFont="1" applyFill="1" applyAlignment="1">
      <alignment horizontal="center" vertical="center" wrapText="1"/>
    </xf>
    <xf numFmtId="10" fontId="3" fillId="0" borderId="1" xfId="11" applyNumberFormat="1" applyFont="1" applyFill="1" applyBorder="1" applyAlignment="1">
      <alignment horizontal="center" vertical="center" wrapText="1"/>
    </xf>
    <xf numFmtId="179" fontId="4" fillId="0" borderId="1" xfId="11" applyNumberFormat="1" applyFont="1" applyFill="1" applyBorder="1" applyAlignment="1">
      <alignment horizontal="center" vertical="center"/>
    </xf>
    <xf numFmtId="179" fontId="5" fillId="0" borderId="1" xfId="11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10" fontId="4" fillId="0" borderId="1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pane xSplit="10" ySplit="3" topLeftCell="K4" activePane="bottomRight" state="frozenSplit"/>
      <selection/>
      <selection pane="topRight"/>
      <selection pane="bottomLeft"/>
      <selection pane="bottomRight" activeCell="A4" sqref="$A4:$XFD21"/>
    </sheetView>
  </sheetViews>
  <sheetFormatPr defaultColWidth="10.6666666666667" defaultRowHeight="21.95" customHeight="1"/>
  <cols>
    <col min="1" max="1" width="6.83333333333333" style="2" customWidth="1"/>
    <col min="2" max="2" width="21.5" style="2" customWidth="1"/>
    <col min="3" max="3" width="15.6666666666667" style="1" customWidth="1"/>
    <col min="4" max="4" width="13" style="2" customWidth="1"/>
    <col min="5" max="5" width="11" style="1" customWidth="1"/>
    <col min="6" max="6" width="15.3333333333333" style="1" customWidth="1"/>
    <col min="7" max="7" width="10.6666666666667" style="1"/>
    <col min="8" max="8" width="12" style="1" customWidth="1"/>
    <col min="9" max="9" width="11" style="1" customWidth="1"/>
    <col min="10" max="10" width="14.5" style="1" customWidth="1"/>
    <col min="11" max="12" width="13" style="1"/>
    <col min="13" max="16384" width="10.6666666666667" style="1"/>
  </cols>
  <sheetData>
    <row r="1" ht="48" customHeight="1" spans="1:10">
      <c r="A1" s="3" t="s">
        <v>0</v>
      </c>
      <c r="B1" s="3"/>
      <c r="C1" s="4"/>
      <c r="D1" s="3"/>
      <c r="E1" s="3"/>
      <c r="F1" s="5"/>
      <c r="G1" s="3"/>
      <c r="H1" s="3"/>
      <c r="I1" s="4"/>
      <c r="J1" s="36"/>
    </row>
    <row r="2" ht="29" customHeight="1" spans="1:10">
      <c r="A2" s="6" t="s">
        <v>1</v>
      </c>
      <c r="B2" s="6" t="s">
        <v>2</v>
      </c>
      <c r="C2" s="7" t="s">
        <v>3</v>
      </c>
      <c r="D2" s="6"/>
      <c r="E2" s="6"/>
      <c r="F2" s="8"/>
      <c r="G2" s="6" t="s">
        <v>4</v>
      </c>
      <c r="H2" s="6"/>
      <c r="I2" s="6"/>
      <c r="J2" s="37" t="s">
        <v>5</v>
      </c>
    </row>
    <row r="3" ht="32" customHeight="1" spans="1:10">
      <c r="A3" s="6"/>
      <c r="B3" s="6"/>
      <c r="C3" s="9" t="s">
        <v>6</v>
      </c>
      <c r="D3" s="10" t="s">
        <v>7</v>
      </c>
      <c r="E3" s="11" t="s">
        <v>8</v>
      </c>
      <c r="F3" s="7" t="s">
        <v>9</v>
      </c>
      <c r="G3" s="6" t="s">
        <v>10</v>
      </c>
      <c r="H3" s="6" t="s">
        <v>11</v>
      </c>
      <c r="I3" s="7" t="s">
        <v>12</v>
      </c>
      <c r="J3" s="37"/>
    </row>
    <row r="4" ht="38" customHeight="1" spans="1:10">
      <c r="A4" s="12" t="s">
        <v>13</v>
      </c>
      <c r="B4" s="11" t="s">
        <v>14</v>
      </c>
      <c r="C4" s="13">
        <f>C5+C8+C11</f>
        <v>319.284847447484</v>
      </c>
      <c r="D4" s="13">
        <f>D5+D8+D11</f>
        <v>8.86949889107257</v>
      </c>
      <c r="E4" s="13">
        <f>E5+E8+E11</f>
        <v>0</v>
      </c>
      <c r="F4" s="13">
        <f>F5+F8+F11</f>
        <v>328.154346338557</v>
      </c>
      <c r="G4" s="12"/>
      <c r="H4" s="14"/>
      <c r="I4" s="18"/>
      <c r="J4" s="38">
        <f>F4/F21</f>
        <v>0.905799862014099</v>
      </c>
    </row>
    <row r="5" ht="38" customHeight="1" spans="1:10">
      <c r="A5" s="15" t="s">
        <v>15</v>
      </c>
      <c r="B5" s="11" t="s">
        <v>16</v>
      </c>
      <c r="C5" s="16">
        <f>SUM(C6:C7)</f>
        <v>102.992622787046</v>
      </c>
      <c r="D5" s="17"/>
      <c r="E5" s="17"/>
      <c r="F5" s="18">
        <f>C5+D5+E5</f>
        <v>102.992622787046</v>
      </c>
      <c r="G5" s="12" t="s">
        <v>17</v>
      </c>
      <c r="H5" s="14"/>
      <c r="I5" s="18"/>
      <c r="J5" s="38">
        <f>F5/$F$21</f>
        <v>0.284289099168988</v>
      </c>
    </row>
    <row r="6" ht="38" customHeight="1" spans="1:10">
      <c r="A6" s="19">
        <v>1</v>
      </c>
      <c r="B6" s="20" t="s">
        <v>18</v>
      </c>
      <c r="C6" s="21">
        <v>97.8078587866268</v>
      </c>
      <c r="D6" s="22"/>
      <c r="E6" s="22"/>
      <c r="F6" s="21">
        <f>SUM(C6:E6)</f>
        <v>97.8078587866268</v>
      </c>
      <c r="G6" s="19" t="s">
        <v>19</v>
      </c>
      <c r="H6" s="21">
        <v>35137.5</v>
      </c>
      <c r="I6" s="23">
        <f t="shared" ref="I6:I10" si="0">C6/H6*10000</f>
        <v>27.8357477870158</v>
      </c>
      <c r="J6" s="39"/>
    </row>
    <row r="7" ht="38" customHeight="1" spans="1:10">
      <c r="A7" s="19">
        <v>2</v>
      </c>
      <c r="B7" s="20" t="s">
        <v>20</v>
      </c>
      <c r="C7" s="21">
        <v>5.18476400041906</v>
      </c>
      <c r="D7" s="22"/>
      <c r="E7" s="22"/>
      <c r="F7" s="21">
        <f>SUM(C7:E7)</f>
        <v>5.18476400041906</v>
      </c>
      <c r="G7" s="19" t="s">
        <v>19</v>
      </c>
      <c r="H7" s="21">
        <v>606</v>
      </c>
      <c r="I7" s="23">
        <f t="shared" si="0"/>
        <v>85.5571617230868</v>
      </c>
      <c r="J7" s="39"/>
    </row>
    <row r="8" ht="38" customHeight="1" spans="1:10">
      <c r="A8" s="15" t="s">
        <v>21</v>
      </c>
      <c r="B8" s="11" t="s">
        <v>22</v>
      </c>
      <c r="C8" s="16">
        <f>SUM(C9:C10)</f>
        <v>216.292224660439</v>
      </c>
      <c r="D8" s="18"/>
      <c r="E8" s="18"/>
      <c r="F8" s="18">
        <f>C8+D8+E8</f>
        <v>216.292224660439</v>
      </c>
      <c r="G8" s="12" t="s">
        <v>17</v>
      </c>
      <c r="H8" s="14"/>
      <c r="I8" s="18"/>
      <c r="J8" s="38">
        <f>F8/F21</f>
        <v>0.597028408851303</v>
      </c>
    </row>
    <row r="9" ht="38" customHeight="1" spans="1:10">
      <c r="A9" s="19">
        <v>1</v>
      </c>
      <c r="B9" s="19" t="s">
        <v>23</v>
      </c>
      <c r="C9" s="21">
        <v>187.205853764618</v>
      </c>
      <c r="D9" s="22"/>
      <c r="E9" s="22"/>
      <c r="F9" s="21">
        <f>SUM(C9:E9)</f>
        <v>187.205853764618</v>
      </c>
      <c r="G9" s="19" t="s">
        <v>24</v>
      </c>
      <c r="H9" s="23">
        <v>31115</v>
      </c>
      <c r="I9" s="23">
        <f t="shared" si="0"/>
        <v>60.1657894149503</v>
      </c>
      <c r="J9" s="39"/>
    </row>
    <row r="10" ht="38" customHeight="1" spans="1:10">
      <c r="A10" s="19">
        <v>2</v>
      </c>
      <c r="B10" s="19" t="s">
        <v>25</v>
      </c>
      <c r="C10" s="21">
        <v>29.0863708958206</v>
      </c>
      <c r="D10" s="22"/>
      <c r="E10" s="22"/>
      <c r="F10" s="21">
        <f>SUM(C10:E10)</f>
        <v>29.0863708958206</v>
      </c>
      <c r="G10" s="19" t="s">
        <v>24</v>
      </c>
      <c r="H10" s="23">
        <v>31115</v>
      </c>
      <c r="I10" s="23">
        <f t="shared" si="0"/>
        <v>9.3480221423174</v>
      </c>
      <c r="J10" s="39"/>
    </row>
    <row r="11" ht="38" customHeight="1" spans="1:10">
      <c r="A11" s="15" t="s">
        <v>26</v>
      </c>
      <c r="B11" s="11" t="s">
        <v>27</v>
      </c>
      <c r="C11" s="16"/>
      <c r="D11" s="16">
        <f>SUM(D12)</f>
        <v>8.86949889107257</v>
      </c>
      <c r="E11" s="18"/>
      <c r="F11" s="18">
        <f>C11+D11+E11</f>
        <v>8.86949889107257</v>
      </c>
      <c r="G11" s="12" t="s">
        <v>17</v>
      </c>
      <c r="H11" s="14"/>
      <c r="I11" s="18"/>
      <c r="J11" s="38">
        <f>F11/F21</f>
        <v>0.0244823539938096</v>
      </c>
    </row>
    <row r="12" s="1" customFormat="1" ht="38" customHeight="1" spans="1:10">
      <c r="A12" s="24">
        <v>1</v>
      </c>
      <c r="B12" s="20" t="s">
        <v>27</v>
      </c>
      <c r="D12" s="21">
        <v>8.86949889107257</v>
      </c>
      <c r="E12" s="22"/>
      <c r="F12" s="21">
        <f>SUM(D12:E12)</f>
        <v>8.86949889107257</v>
      </c>
      <c r="G12" s="19" t="s">
        <v>24</v>
      </c>
      <c r="H12" s="23">
        <v>31115</v>
      </c>
      <c r="I12" s="23">
        <f>D12/H12*10000</f>
        <v>2.85055403858993</v>
      </c>
      <c r="J12" s="38"/>
    </row>
    <row r="13" s="1" customFormat="1" ht="38" customHeight="1" spans="1:10">
      <c r="A13" s="25" t="s">
        <v>28</v>
      </c>
      <c r="B13" s="25" t="s">
        <v>8</v>
      </c>
      <c r="C13" s="26"/>
      <c r="D13" s="27"/>
      <c r="E13" s="28">
        <f>SUM(E14:E19)</f>
        <v>23.5750655510219</v>
      </c>
      <c r="F13" s="28">
        <f>SUM(F14:F19)</f>
        <v>23.5750655510219</v>
      </c>
      <c r="G13" s="29" t="s">
        <v>17</v>
      </c>
      <c r="H13" s="30"/>
      <c r="I13" s="29"/>
      <c r="J13" s="40">
        <f>F13/F21</f>
        <v>0.0650739243936685</v>
      </c>
    </row>
    <row r="14" s="1" customFormat="1" ht="38" customHeight="1" spans="1:10">
      <c r="A14" s="19">
        <v>1</v>
      </c>
      <c r="B14" s="19" t="s">
        <v>29</v>
      </c>
      <c r="C14" s="31"/>
      <c r="D14" s="32"/>
      <c r="E14" s="33">
        <f>F4*1.5%</f>
        <v>4.92231519507836</v>
      </c>
      <c r="F14" s="32">
        <f t="shared" ref="F14:F19" si="1">E14</f>
        <v>4.92231519507836</v>
      </c>
      <c r="G14" s="34"/>
      <c r="H14" s="35"/>
      <c r="I14" s="34"/>
      <c r="J14" s="41"/>
    </row>
    <row r="15" s="1" customFormat="1" ht="38" customHeight="1" spans="1:10">
      <c r="A15" s="19">
        <v>2</v>
      </c>
      <c r="B15" s="19" t="s">
        <v>30</v>
      </c>
      <c r="C15" s="31"/>
      <c r="D15" s="32"/>
      <c r="E15" s="33">
        <f>F4*0.8%</f>
        <v>2.62523477070846</v>
      </c>
      <c r="F15" s="32">
        <f t="shared" si="1"/>
        <v>2.62523477070846</v>
      </c>
      <c r="G15" s="34"/>
      <c r="H15" s="35"/>
      <c r="I15" s="34"/>
      <c r="J15" s="41"/>
    </row>
    <row r="16" s="1" customFormat="1" ht="38" customHeight="1" spans="1:10">
      <c r="A16" s="19">
        <v>3</v>
      </c>
      <c r="B16" s="19" t="s">
        <v>31</v>
      </c>
      <c r="C16" s="31"/>
      <c r="D16" s="32"/>
      <c r="E16" s="33">
        <f>31115*0.18/10000+46.7*150/10000</f>
        <v>1.26057</v>
      </c>
      <c r="F16" s="32">
        <f t="shared" si="1"/>
        <v>1.26057</v>
      </c>
      <c r="G16" s="34"/>
      <c r="H16" s="35"/>
      <c r="I16" s="34"/>
      <c r="J16" s="41"/>
    </row>
    <row r="17" s="1" customFormat="1" ht="38" customHeight="1" spans="1:10">
      <c r="A17" s="19">
        <v>4</v>
      </c>
      <c r="B17" s="19" t="s">
        <v>32</v>
      </c>
      <c r="C17" s="31"/>
      <c r="D17" s="32"/>
      <c r="E17" s="33">
        <f>F4*2.3%</f>
        <v>7.54754996578681</v>
      </c>
      <c r="F17" s="32">
        <f t="shared" si="1"/>
        <v>7.54754996578681</v>
      </c>
      <c r="G17" s="34"/>
      <c r="H17" s="35"/>
      <c r="I17" s="34"/>
      <c r="J17" s="41"/>
    </row>
    <row r="18" s="1" customFormat="1" ht="38" customHeight="1" spans="1:10">
      <c r="A18" s="19">
        <v>5</v>
      </c>
      <c r="B18" s="19" t="s">
        <v>33</v>
      </c>
      <c r="C18" s="32"/>
      <c r="D18" s="32"/>
      <c r="E18" s="31">
        <f>F4*1.2%</f>
        <v>3.93785215606268</v>
      </c>
      <c r="F18" s="32">
        <f t="shared" si="1"/>
        <v>3.93785215606268</v>
      </c>
      <c r="G18" s="34"/>
      <c r="H18" s="35"/>
      <c r="I18" s="34"/>
      <c r="J18" s="41"/>
    </row>
    <row r="19" s="1" customFormat="1" ht="38" customHeight="1" spans="1:10">
      <c r="A19" s="19">
        <v>6</v>
      </c>
      <c r="B19" s="19" t="s">
        <v>34</v>
      </c>
      <c r="C19" s="32"/>
      <c r="D19" s="32"/>
      <c r="E19" s="32">
        <f>F4*1%</f>
        <v>3.28154346338557</v>
      </c>
      <c r="F19" s="32">
        <f t="shared" si="1"/>
        <v>3.28154346338557</v>
      </c>
      <c r="G19" s="34"/>
      <c r="H19" s="35"/>
      <c r="I19" s="34"/>
      <c r="J19" s="41"/>
    </row>
    <row r="20" ht="38" customHeight="1" spans="1:10">
      <c r="A20" s="29" t="s">
        <v>35</v>
      </c>
      <c r="B20" s="29" t="s">
        <v>36</v>
      </c>
      <c r="C20" s="32"/>
      <c r="D20" s="32"/>
      <c r="E20" s="28">
        <f>(F13+F4)*0.03</f>
        <v>10.5518823566874</v>
      </c>
      <c r="F20" s="28">
        <f>C20+D20+E20</f>
        <v>10.5518823566874</v>
      </c>
      <c r="G20" s="34"/>
      <c r="H20" s="35"/>
      <c r="I20" s="34"/>
      <c r="J20" s="40">
        <f>F20/F21</f>
        <v>0.029126213592233</v>
      </c>
    </row>
    <row r="21" ht="38" customHeight="1" spans="1:10">
      <c r="A21" s="12" t="s">
        <v>37</v>
      </c>
      <c r="B21" s="11" t="s">
        <v>38</v>
      </c>
      <c r="C21" s="13">
        <f>C20+C13+C4</f>
        <v>319.284847447484</v>
      </c>
      <c r="D21" s="13">
        <f>D20+D13+D4</f>
        <v>8.86949889107257</v>
      </c>
      <c r="E21" s="13">
        <f>E20+E13+E4</f>
        <v>34.1269479077092</v>
      </c>
      <c r="F21" s="13">
        <f>F20+F13+F4</f>
        <v>362.281294246266</v>
      </c>
      <c r="G21" s="12" t="s">
        <v>17</v>
      </c>
      <c r="H21" s="14"/>
      <c r="I21" s="18"/>
      <c r="J21" s="42">
        <f>F21/F21</f>
        <v>1</v>
      </c>
    </row>
  </sheetData>
  <autoFilter ref="A2:J21">
    <extLst/>
  </autoFilter>
  <mergeCells count="6">
    <mergeCell ref="A1:J1"/>
    <mergeCell ref="C2:F2"/>
    <mergeCell ref="G2:I2"/>
    <mergeCell ref="A2:A3"/>
    <mergeCell ref="B2:B3"/>
    <mergeCell ref="J2:J3"/>
  </mergeCells>
  <pageMargins left="0.751388888888889" right="0.751388888888889" top="1" bottom="1" header="0.5" footer="0.5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海原县纬八路与华山路交叉口绿化项目综合概算表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联想</cp:lastModifiedBy>
  <dcterms:created xsi:type="dcterms:W3CDTF">2021-01-13T09:57:00Z</dcterms:created>
  <dcterms:modified xsi:type="dcterms:W3CDTF">2021-03-23T09:48:31Z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