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4" windowHeight="7800"/>
  </bookViews>
  <sheets>
    <sheet name="概算表" sheetId="1" r:id="rId1"/>
  </sheets>
  <definedNames>
    <definedName name="_xlnm.Print_Titles" localSheetId="0">概算表!$1:$3</definedName>
  </definedNames>
  <calcPr calcId="144525"/>
</workbook>
</file>

<file path=xl/sharedStrings.xml><?xml version="1.0" encoding="utf-8"?>
<sst xmlns="http://schemas.openxmlformats.org/spreadsheetml/2006/main" count="59">
  <si>
    <t>海原县兴海中学改造修缮项目（实验楼和女生2#、3#宿舍楼）投资概算表</t>
  </si>
  <si>
    <t>序号</t>
  </si>
  <si>
    <t>项目名称</t>
  </si>
  <si>
    <t>概算价值（万元）</t>
  </si>
  <si>
    <t>技术经济指标（元/㎡）</t>
  </si>
  <si>
    <t>占投资额（%）</t>
  </si>
  <si>
    <t>建筑工程费</t>
  </si>
  <si>
    <t>安装工程费</t>
  </si>
  <si>
    <t>其他费用</t>
  </si>
  <si>
    <t>合计</t>
  </si>
  <si>
    <t>单位</t>
  </si>
  <si>
    <t>数量</t>
  </si>
  <si>
    <t>单位价值</t>
  </si>
  <si>
    <t>一</t>
  </si>
  <si>
    <t>工程费用</t>
  </si>
  <si>
    <t>宿舍楼</t>
  </si>
  <si>
    <t>栋</t>
  </si>
  <si>
    <t>宿舍楼（单栋）</t>
  </si>
  <si>
    <t>㎡</t>
  </si>
  <si>
    <t>1.1.1</t>
  </si>
  <si>
    <t>室内装修</t>
  </si>
  <si>
    <t>1.1.2</t>
  </si>
  <si>
    <t>外墙保温及装饰</t>
  </si>
  <si>
    <t>1.1.3</t>
  </si>
  <si>
    <t>散水维修改造</t>
  </si>
  <si>
    <t>1.1.4</t>
  </si>
  <si>
    <t>金属构件除锈刷漆</t>
  </si>
  <si>
    <t>t</t>
  </si>
  <si>
    <t>1.1.5</t>
  </si>
  <si>
    <t>金属构件安装</t>
  </si>
  <si>
    <t>1.1.6</t>
  </si>
  <si>
    <t>屋面更换岩棉夹心彩钢板</t>
  </si>
  <si>
    <t>1.1.7</t>
  </si>
  <si>
    <t>采暖系统</t>
  </si>
  <si>
    <t>1.1.8</t>
  </si>
  <si>
    <t>电气系统</t>
  </si>
  <si>
    <t>1.1.9</t>
  </si>
  <si>
    <t>给排水系统</t>
  </si>
  <si>
    <t>实验楼</t>
  </si>
  <si>
    <t>金属构件刷漆</t>
  </si>
  <si>
    <t>墙面更换岩棉夹心彩钢板</t>
  </si>
  <si>
    <t>二</t>
  </si>
  <si>
    <t>工程建设其他费用</t>
  </si>
  <si>
    <t>设计费</t>
  </si>
  <si>
    <r>
      <rPr>
        <sz val="12"/>
        <color theme="1"/>
        <rFont val="宋体"/>
        <charset val="134"/>
      </rPr>
      <t>工程费用</t>
    </r>
    <r>
      <rPr>
        <sz val="12"/>
        <color theme="1"/>
        <rFont val="Arial"/>
        <charset val="134"/>
      </rPr>
      <t>×</t>
    </r>
    <r>
      <rPr>
        <sz val="12"/>
        <color theme="1"/>
        <rFont val="宋体"/>
        <charset val="134"/>
      </rPr>
      <t>1.6%（市场价）</t>
    </r>
  </si>
  <si>
    <t>监理费</t>
  </si>
  <si>
    <t>工程费用×1.3%（市场价）</t>
  </si>
  <si>
    <t>招标代理费</t>
  </si>
  <si>
    <t>工程费用×0.3%</t>
  </si>
  <si>
    <t>编制清单及招标控制价</t>
  </si>
  <si>
    <t>造价审核费</t>
  </si>
  <si>
    <t>工程费用×0.5%</t>
  </si>
  <si>
    <t>施工图纸审查费</t>
  </si>
  <si>
    <t>3元/㎡</t>
  </si>
  <si>
    <t>三</t>
  </si>
  <si>
    <t>预备费</t>
  </si>
  <si>
    <r>
      <rPr>
        <sz val="12"/>
        <color theme="1"/>
        <rFont val="宋体"/>
        <charset val="134"/>
      </rPr>
      <t>(工程费用+其他费用)</t>
    </r>
    <r>
      <rPr>
        <sz val="12"/>
        <color theme="1"/>
        <rFont val="Arial"/>
        <charset val="134"/>
      </rPr>
      <t>×</t>
    </r>
    <r>
      <rPr>
        <sz val="12"/>
        <color theme="1"/>
        <rFont val="宋体"/>
        <charset val="134"/>
      </rPr>
      <t>3%</t>
    </r>
  </si>
  <si>
    <t>四</t>
  </si>
  <si>
    <t>一+二+三=四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</si>
</sst>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宋体"/>
      <charset val="134"/>
    </font>
    <font>
      <sz val="12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6" fillId="4" borderId="5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2" fillId="0" borderId="0" xfId="0" applyNumberFormat="1" applyFont="1" applyBorder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47"/>
  <sheetViews>
    <sheetView tabSelected="1" zoomScale="85" zoomScaleNormal="85" workbookViewId="0">
      <pane ySplit="3" topLeftCell="A4" activePane="bottomLeft" state="frozen"/>
      <selection/>
      <selection pane="bottomLeft" activeCell="K19" sqref="K19"/>
    </sheetView>
  </sheetViews>
  <sheetFormatPr defaultColWidth="9" defaultRowHeight="15.6"/>
  <cols>
    <col min="1" max="1" width="9" style="5" customWidth="1"/>
    <col min="2" max="2" width="20.3796296296296" style="5" customWidth="1"/>
    <col min="3" max="3" width="13.3796296296296" style="6" customWidth="1"/>
    <col min="4" max="4" width="14.75" style="7" customWidth="1"/>
    <col min="5" max="5" width="12.25" style="7" customWidth="1"/>
    <col min="6" max="6" width="12.8796296296296" style="7" customWidth="1"/>
    <col min="7" max="7" width="9.37962962962963" style="5" customWidth="1"/>
    <col min="8" max="8" width="12.5" style="7" customWidth="1"/>
    <col min="9" max="9" width="13.1296296296296" style="5" customWidth="1"/>
    <col min="10" max="10" width="13.8796296296296" style="7" customWidth="1"/>
    <col min="11" max="12" width="9" style="5"/>
    <col min="13" max="13" width="12" style="5" customWidth="1"/>
    <col min="14" max="14" width="17.75" style="7" customWidth="1"/>
    <col min="15" max="15" width="12.6296296296296" style="7"/>
    <col min="16" max="16384" width="9" style="5"/>
  </cols>
  <sheetData>
    <row r="1" ht="33" customHeight="1" spans="1:10">
      <c r="A1" s="8" t="s">
        <v>0</v>
      </c>
      <c r="B1" s="8"/>
      <c r="C1" s="8"/>
      <c r="D1" s="8"/>
      <c r="E1" s="8"/>
      <c r="F1" s="8"/>
      <c r="G1" s="8"/>
      <c r="H1" s="9"/>
      <c r="I1" s="8"/>
      <c r="J1" s="8"/>
    </row>
    <row r="2" ht="24.95" customHeight="1" spans="1:10">
      <c r="A2" s="10" t="s">
        <v>1</v>
      </c>
      <c r="B2" s="10" t="s">
        <v>2</v>
      </c>
      <c r="C2" s="11" t="s">
        <v>3</v>
      </c>
      <c r="D2" s="11"/>
      <c r="E2" s="11"/>
      <c r="F2" s="11"/>
      <c r="G2" s="10" t="s">
        <v>4</v>
      </c>
      <c r="H2" s="11"/>
      <c r="I2" s="10"/>
      <c r="J2" s="11" t="s">
        <v>5</v>
      </c>
    </row>
    <row r="3" ht="38.1" customHeight="1" spans="1:10">
      <c r="A3" s="10"/>
      <c r="B3" s="10"/>
      <c r="C3" s="11" t="s">
        <v>6</v>
      </c>
      <c r="D3" s="11" t="s">
        <v>7</v>
      </c>
      <c r="E3" s="11" t="s">
        <v>8</v>
      </c>
      <c r="F3" s="11" t="s">
        <v>9</v>
      </c>
      <c r="G3" s="10" t="s">
        <v>10</v>
      </c>
      <c r="H3" s="11" t="s">
        <v>11</v>
      </c>
      <c r="I3" s="10" t="s">
        <v>12</v>
      </c>
      <c r="J3" s="11"/>
    </row>
    <row r="4" s="1" customFormat="1" ht="27" customHeight="1" spans="1:15">
      <c r="A4" s="12" t="s">
        <v>13</v>
      </c>
      <c r="B4" s="13" t="s">
        <v>14</v>
      </c>
      <c r="C4" s="14">
        <f>C5+C16</f>
        <v>915.79</v>
      </c>
      <c r="D4" s="14">
        <f>D5+D16</f>
        <v>240.14</v>
      </c>
      <c r="E4" s="14"/>
      <c r="F4" s="14">
        <f t="shared" ref="F4:F22" si="0">SUM(C4:E4)</f>
        <v>1155.93</v>
      </c>
      <c r="G4" s="12"/>
      <c r="H4" s="14"/>
      <c r="I4" s="14"/>
      <c r="J4" s="14">
        <f>F4/F35*100</f>
        <v>93.2572993477021</v>
      </c>
      <c r="N4" s="37"/>
      <c r="O4" s="37"/>
    </row>
    <row r="5" s="2" customFormat="1" ht="27" customHeight="1" spans="1:15">
      <c r="A5" s="12">
        <v>1</v>
      </c>
      <c r="B5" s="13" t="s">
        <v>15</v>
      </c>
      <c r="C5" s="14">
        <f>C6*H5</f>
        <v>587.4</v>
      </c>
      <c r="D5" s="14">
        <f>D6*H5</f>
        <v>104.96</v>
      </c>
      <c r="E5" s="14"/>
      <c r="F5" s="14">
        <f t="shared" si="0"/>
        <v>692.36</v>
      </c>
      <c r="G5" s="12" t="s">
        <v>16</v>
      </c>
      <c r="H5" s="15">
        <v>2</v>
      </c>
      <c r="I5" s="14"/>
      <c r="J5" s="14"/>
      <c r="N5" s="38"/>
      <c r="O5" s="38"/>
    </row>
    <row r="6" s="2" customFormat="1" ht="27" customHeight="1" spans="1:15">
      <c r="A6" s="16">
        <v>1.1</v>
      </c>
      <c r="B6" s="17" t="s">
        <v>17</v>
      </c>
      <c r="C6" s="18">
        <f>SUM(C7:C15)</f>
        <v>293.7</v>
      </c>
      <c r="D6" s="18">
        <f>SUM(D7:D15)</f>
        <v>52.48</v>
      </c>
      <c r="E6" s="18"/>
      <c r="F6" s="18">
        <f t="shared" si="0"/>
        <v>346.18</v>
      </c>
      <c r="G6" s="19" t="s">
        <v>18</v>
      </c>
      <c r="H6" s="18">
        <v>2238</v>
      </c>
      <c r="I6" s="18">
        <f>F6/H6*10000</f>
        <v>1546.82752457551</v>
      </c>
      <c r="J6" s="18"/>
      <c r="N6" s="38"/>
      <c r="O6" s="38"/>
    </row>
    <row r="7" ht="27" customHeight="1" spans="1:10">
      <c r="A7" s="20" t="s">
        <v>19</v>
      </c>
      <c r="B7" s="21" t="s">
        <v>20</v>
      </c>
      <c r="C7" s="22">
        <v>193.44</v>
      </c>
      <c r="D7" s="22"/>
      <c r="E7" s="22"/>
      <c r="F7" s="22">
        <f t="shared" si="0"/>
        <v>193.44</v>
      </c>
      <c r="G7" s="23" t="s">
        <v>18</v>
      </c>
      <c r="H7" s="22">
        <v>2238</v>
      </c>
      <c r="I7" s="22">
        <f t="shared" ref="I7:I12" si="1">C7*10000/H7</f>
        <v>864.343163538874</v>
      </c>
      <c r="J7" s="22"/>
    </row>
    <row r="8" ht="27" customHeight="1" spans="1:10">
      <c r="A8" s="20" t="s">
        <v>21</v>
      </c>
      <c r="B8" s="21" t="s">
        <v>22</v>
      </c>
      <c r="C8" s="22">
        <v>40.98</v>
      </c>
      <c r="D8" s="22"/>
      <c r="E8" s="22"/>
      <c r="F8" s="22">
        <f t="shared" si="0"/>
        <v>40.98</v>
      </c>
      <c r="G8" s="23" t="s">
        <v>18</v>
      </c>
      <c r="H8" s="22">
        <v>1422.5</v>
      </c>
      <c r="I8" s="22">
        <f t="shared" si="1"/>
        <v>288.084358523726</v>
      </c>
      <c r="J8" s="22"/>
    </row>
    <row r="9" ht="27" customHeight="1" spans="1:10">
      <c r="A9" s="20" t="s">
        <v>23</v>
      </c>
      <c r="B9" s="24" t="s">
        <v>24</v>
      </c>
      <c r="C9" s="22">
        <v>4.57</v>
      </c>
      <c r="D9" s="22"/>
      <c r="E9" s="22"/>
      <c r="F9" s="22">
        <f t="shared" si="0"/>
        <v>4.57</v>
      </c>
      <c r="G9" s="23" t="s">
        <v>18</v>
      </c>
      <c r="H9" s="22">
        <v>313.3</v>
      </c>
      <c r="I9" s="22">
        <f t="shared" si="1"/>
        <v>145.866581551229</v>
      </c>
      <c r="J9" s="22"/>
    </row>
    <row r="10" ht="27" customHeight="1" spans="1:10">
      <c r="A10" s="20" t="s">
        <v>25</v>
      </c>
      <c r="B10" s="25" t="s">
        <v>26</v>
      </c>
      <c r="C10" s="22">
        <v>9.17</v>
      </c>
      <c r="D10" s="22"/>
      <c r="E10" s="22"/>
      <c r="F10" s="22">
        <f t="shared" si="0"/>
        <v>9.17</v>
      </c>
      <c r="G10" s="23" t="s">
        <v>27</v>
      </c>
      <c r="H10" s="22">
        <v>39.58</v>
      </c>
      <c r="I10" s="22">
        <f t="shared" si="1"/>
        <v>2316.82668014149</v>
      </c>
      <c r="J10" s="22"/>
    </row>
    <row r="11" ht="27" customHeight="1" spans="1:10">
      <c r="A11" s="20" t="s">
        <v>28</v>
      </c>
      <c r="B11" s="25" t="s">
        <v>29</v>
      </c>
      <c r="C11" s="22">
        <v>15.43</v>
      </c>
      <c r="D11" s="22"/>
      <c r="E11" s="22"/>
      <c r="F11" s="22">
        <f t="shared" si="0"/>
        <v>15.43</v>
      </c>
      <c r="G11" s="23" t="s">
        <v>27</v>
      </c>
      <c r="H11" s="22">
        <v>15.02</v>
      </c>
      <c r="I11" s="22">
        <f t="shared" si="1"/>
        <v>10272.9693741678</v>
      </c>
      <c r="J11" s="22"/>
    </row>
    <row r="12" ht="48" customHeight="1" spans="1:11">
      <c r="A12" s="20" t="s">
        <v>30</v>
      </c>
      <c r="B12" s="25" t="s">
        <v>31</v>
      </c>
      <c r="C12" s="22">
        <v>30.11</v>
      </c>
      <c r="D12" s="22"/>
      <c r="E12" s="22"/>
      <c r="F12" s="22">
        <f t="shared" si="0"/>
        <v>30.11</v>
      </c>
      <c r="G12" s="23" t="s">
        <v>18</v>
      </c>
      <c r="H12" s="22">
        <v>1716.66</v>
      </c>
      <c r="I12" s="22">
        <f t="shared" si="1"/>
        <v>175.39873941258</v>
      </c>
      <c r="J12" s="22"/>
      <c r="K12" s="2"/>
    </row>
    <row r="13" ht="26" customHeight="1" spans="1:14">
      <c r="A13" s="20" t="s">
        <v>32</v>
      </c>
      <c r="B13" s="21" t="s">
        <v>33</v>
      </c>
      <c r="C13" s="22"/>
      <c r="D13" s="22">
        <v>20.04</v>
      </c>
      <c r="E13" s="22"/>
      <c r="F13" s="22">
        <f t="shared" si="0"/>
        <v>20.04</v>
      </c>
      <c r="G13" s="23" t="s">
        <v>18</v>
      </c>
      <c r="H13" s="22">
        <v>2238</v>
      </c>
      <c r="I13" s="22">
        <f>D13*10000/H13</f>
        <v>89.544235924933</v>
      </c>
      <c r="J13" s="22"/>
      <c r="K13" s="2"/>
      <c r="L13" s="2"/>
      <c r="M13" s="2"/>
      <c r="N13" s="38"/>
    </row>
    <row r="14" ht="26" customHeight="1" spans="1:10">
      <c r="A14" s="20" t="s">
        <v>34</v>
      </c>
      <c r="B14" s="21" t="s">
        <v>35</v>
      </c>
      <c r="C14" s="22"/>
      <c r="D14" s="22">
        <v>22.87</v>
      </c>
      <c r="E14" s="22"/>
      <c r="F14" s="22">
        <f t="shared" si="0"/>
        <v>22.87</v>
      </c>
      <c r="G14" s="23" t="s">
        <v>18</v>
      </c>
      <c r="H14" s="22">
        <v>2238</v>
      </c>
      <c r="I14" s="22">
        <f>D14*10000/H14</f>
        <v>102.18945487042</v>
      </c>
      <c r="J14" s="22"/>
    </row>
    <row r="15" ht="26" customHeight="1" spans="1:10">
      <c r="A15" s="20" t="s">
        <v>36</v>
      </c>
      <c r="B15" s="21" t="s">
        <v>37</v>
      </c>
      <c r="C15" s="22"/>
      <c r="D15" s="22">
        <v>9.57</v>
      </c>
      <c r="E15" s="22"/>
      <c r="F15" s="22">
        <f t="shared" si="0"/>
        <v>9.57</v>
      </c>
      <c r="G15" s="23" t="s">
        <v>18</v>
      </c>
      <c r="H15" s="22">
        <v>2238</v>
      </c>
      <c r="I15" s="22">
        <f>D15*10000/H15</f>
        <v>42.7613941018767</v>
      </c>
      <c r="J15" s="22"/>
    </row>
    <row r="16" s="3" customFormat="1" ht="26" customHeight="1" spans="1:15">
      <c r="A16" s="16">
        <v>2</v>
      </c>
      <c r="B16" s="17" t="s">
        <v>38</v>
      </c>
      <c r="C16" s="18">
        <f>C17+C18+C19+C20+C21+C22+C23</f>
        <v>328.39</v>
      </c>
      <c r="D16" s="18">
        <f>SUM(D24:D26)</f>
        <v>135.18</v>
      </c>
      <c r="E16" s="18"/>
      <c r="F16" s="18">
        <f t="shared" si="0"/>
        <v>463.57</v>
      </c>
      <c r="G16" s="18" t="s">
        <v>18</v>
      </c>
      <c r="H16" s="26">
        <v>3500</v>
      </c>
      <c r="I16" s="18">
        <f>F16*10000/H16</f>
        <v>1324.48571428571</v>
      </c>
      <c r="J16" s="27"/>
      <c r="N16" s="36"/>
      <c r="O16" s="36"/>
    </row>
    <row r="17" customFormat="1" ht="30" customHeight="1" spans="1:15">
      <c r="A17" s="20">
        <v>2.1</v>
      </c>
      <c r="B17" s="21" t="s">
        <v>20</v>
      </c>
      <c r="C17" s="22">
        <v>187.55</v>
      </c>
      <c r="D17" s="22"/>
      <c r="E17" s="22"/>
      <c r="F17" s="22">
        <f t="shared" si="0"/>
        <v>187.55</v>
      </c>
      <c r="G17" s="23" t="s">
        <v>18</v>
      </c>
      <c r="H17" s="22">
        <f>1750*2</f>
        <v>3500</v>
      </c>
      <c r="I17" s="22">
        <f t="shared" ref="I17:I23" si="2">C17*10000/H17</f>
        <v>535.857142857143</v>
      </c>
      <c r="J17" s="22"/>
      <c r="N17" s="7"/>
      <c r="O17" s="7"/>
    </row>
    <row r="18" customFormat="1" ht="30" customHeight="1" spans="1:15">
      <c r="A18" s="20">
        <v>2.2</v>
      </c>
      <c r="B18" s="21" t="s">
        <v>22</v>
      </c>
      <c r="C18" s="22">
        <v>52.09</v>
      </c>
      <c r="D18" s="22"/>
      <c r="E18" s="22"/>
      <c r="F18" s="22">
        <f t="shared" si="0"/>
        <v>52.09</v>
      </c>
      <c r="G18" s="23" t="s">
        <v>18</v>
      </c>
      <c r="H18" s="22">
        <v>1918.5</v>
      </c>
      <c r="I18" s="22">
        <f t="shared" si="2"/>
        <v>271.514203805056</v>
      </c>
      <c r="J18" s="22"/>
      <c r="N18" s="7"/>
      <c r="O18" s="7"/>
    </row>
    <row r="19" customFormat="1" ht="30" customHeight="1" spans="1:15">
      <c r="A19" s="20">
        <v>2.3</v>
      </c>
      <c r="B19" s="24" t="s">
        <v>24</v>
      </c>
      <c r="C19" s="22">
        <v>8.55</v>
      </c>
      <c r="D19" s="22"/>
      <c r="E19" s="22"/>
      <c r="F19" s="22">
        <f t="shared" si="0"/>
        <v>8.55</v>
      </c>
      <c r="G19" s="23" t="s">
        <v>18</v>
      </c>
      <c r="H19" s="22">
        <v>352.5</v>
      </c>
      <c r="I19" s="22">
        <f t="shared" si="2"/>
        <v>242.553191489362</v>
      </c>
      <c r="J19" s="22"/>
      <c r="N19" s="7"/>
      <c r="O19" s="7"/>
    </row>
    <row r="20" customFormat="1" ht="30" customHeight="1" spans="1:15">
      <c r="A20" s="20">
        <v>2.4</v>
      </c>
      <c r="B20" s="25" t="s">
        <v>39</v>
      </c>
      <c r="C20" s="22">
        <v>17.79</v>
      </c>
      <c r="D20" s="22"/>
      <c r="E20" s="22"/>
      <c r="F20" s="22">
        <f t="shared" si="0"/>
        <v>17.79</v>
      </c>
      <c r="G20" s="23" t="s">
        <v>27</v>
      </c>
      <c r="H20" s="22">
        <v>61.899</v>
      </c>
      <c r="I20" s="22">
        <f t="shared" si="2"/>
        <v>2874.03673726555</v>
      </c>
      <c r="J20" s="22"/>
      <c r="N20" s="7"/>
      <c r="O20" s="7"/>
    </row>
    <row r="21" customFormat="1" ht="30" customHeight="1" spans="1:15">
      <c r="A21" s="20">
        <v>2.5</v>
      </c>
      <c r="B21" s="25" t="s">
        <v>29</v>
      </c>
      <c r="C21" s="22">
        <v>12.6</v>
      </c>
      <c r="D21" s="22"/>
      <c r="E21" s="22"/>
      <c r="F21" s="22">
        <f t="shared" si="0"/>
        <v>12.6</v>
      </c>
      <c r="G21" s="23" t="s">
        <v>27</v>
      </c>
      <c r="H21" s="22">
        <v>11.71</v>
      </c>
      <c r="I21" s="22">
        <f t="shared" si="2"/>
        <v>10760.0341588386</v>
      </c>
      <c r="J21" s="22"/>
      <c r="N21" s="7"/>
      <c r="O21" s="7"/>
    </row>
    <row r="22" customFormat="1" ht="38" customHeight="1" spans="1:15">
      <c r="A22" s="20">
        <v>2.6</v>
      </c>
      <c r="B22" s="25" t="s">
        <v>31</v>
      </c>
      <c r="C22" s="22">
        <v>44.11</v>
      </c>
      <c r="D22" s="22"/>
      <c r="E22" s="22"/>
      <c r="F22" s="22">
        <f t="shared" si="0"/>
        <v>44.11</v>
      </c>
      <c r="G22" s="23" t="s">
        <v>18</v>
      </c>
      <c r="H22" s="22">
        <v>2434.84</v>
      </c>
      <c r="I22" s="22">
        <f t="shared" si="2"/>
        <v>181.161801186115</v>
      </c>
      <c r="J22" s="22"/>
      <c r="N22" s="7"/>
      <c r="O22" s="7"/>
    </row>
    <row r="23" customFormat="1" ht="37" customHeight="1" spans="1:15">
      <c r="A23" s="20">
        <v>2.7</v>
      </c>
      <c r="B23" s="25" t="s">
        <v>40</v>
      </c>
      <c r="C23" s="22">
        <v>5.7</v>
      </c>
      <c r="D23" s="22"/>
      <c r="E23" s="22"/>
      <c r="F23" s="22">
        <f>C23</f>
        <v>5.7</v>
      </c>
      <c r="G23" s="23" t="s">
        <v>18</v>
      </c>
      <c r="H23" s="23">
        <v>287.82</v>
      </c>
      <c r="I23" s="22">
        <f t="shared" si="2"/>
        <v>198.040441942881</v>
      </c>
      <c r="J23" s="22"/>
      <c r="N23" s="7"/>
      <c r="O23" s="7"/>
    </row>
    <row r="24" customFormat="1" ht="30" customHeight="1" spans="1:15">
      <c r="A24" s="20">
        <v>2.8</v>
      </c>
      <c r="B24" s="21" t="s">
        <v>33</v>
      </c>
      <c r="C24" s="22"/>
      <c r="D24" s="22">
        <v>26.88</v>
      </c>
      <c r="E24" s="22"/>
      <c r="F24" s="22">
        <f t="shared" ref="F24:F26" si="3">SUM(C24:E24)</f>
        <v>26.88</v>
      </c>
      <c r="G24" s="23" t="s">
        <v>18</v>
      </c>
      <c r="H24" s="22">
        <v>3500</v>
      </c>
      <c r="I24" s="22">
        <f t="shared" ref="I24:I26" si="4">D24*10000/H24</f>
        <v>76.8</v>
      </c>
      <c r="J24" s="22"/>
      <c r="N24" s="7"/>
      <c r="O24" s="7"/>
    </row>
    <row r="25" customFormat="1" ht="30" customHeight="1" spans="1:15">
      <c r="A25" s="20">
        <v>2.9</v>
      </c>
      <c r="B25" s="21" t="s">
        <v>35</v>
      </c>
      <c r="C25" s="22"/>
      <c r="D25" s="22">
        <v>60.39</v>
      </c>
      <c r="E25" s="22"/>
      <c r="F25" s="22">
        <f t="shared" si="3"/>
        <v>60.39</v>
      </c>
      <c r="G25" s="23" t="s">
        <v>18</v>
      </c>
      <c r="H25" s="22">
        <v>3500</v>
      </c>
      <c r="I25" s="22">
        <f t="shared" si="4"/>
        <v>172.542857142857</v>
      </c>
      <c r="J25" s="22"/>
      <c r="N25" s="7"/>
      <c r="O25" s="7"/>
    </row>
    <row r="26" customFormat="1" ht="30" customHeight="1" spans="1:15">
      <c r="A26" s="27">
        <v>2.1</v>
      </c>
      <c r="B26" s="21" t="s">
        <v>37</v>
      </c>
      <c r="C26" s="22"/>
      <c r="D26" s="22">
        <v>47.91</v>
      </c>
      <c r="E26" s="22"/>
      <c r="F26" s="22">
        <f t="shared" si="3"/>
        <v>47.91</v>
      </c>
      <c r="G26" s="23" t="s">
        <v>18</v>
      </c>
      <c r="H26" s="22">
        <v>3500</v>
      </c>
      <c r="I26" s="22">
        <f t="shared" si="4"/>
        <v>136.885714285714</v>
      </c>
      <c r="J26" s="22"/>
      <c r="N26" s="7"/>
      <c r="O26" s="7"/>
    </row>
    <row r="27" s="1" customFormat="1" ht="23" customHeight="1" spans="1:15">
      <c r="A27" s="19" t="s">
        <v>41</v>
      </c>
      <c r="B27" s="28" t="s">
        <v>42</v>
      </c>
      <c r="C27" s="18"/>
      <c r="D27" s="18"/>
      <c r="E27" s="18">
        <f>SUM(E28:E33)</f>
        <v>47.47407</v>
      </c>
      <c r="F27" s="18">
        <f>SUM(F28:F33)</f>
        <v>47.47407</v>
      </c>
      <c r="G27" s="29"/>
      <c r="H27" s="30"/>
      <c r="I27" s="39"/>
      <c r="J27" s="18">
        <f>F27/F35*100</f>
        <v>3.83007929307463</v>
      </c>
      <c r="N27" s="37"/>
      <c r="O27" s="37"/>
    </row>
    <row r="28" s="4" customFormat="1" ht="23" customHeight="1" spans="1:15">
      <c r="A28" s="31">
        <v>1</v>
      </c>
      <c r="B28" s="32" t="s">
        <v>43</v>
      </c>
      <c r="C28" s="27"/>
      <c r="D28" s="27"/>
      <c r="E28" s="27">
        <f>F4*0.015</f>
        <v>17.33895</v>
      </c>
      <c r="F28" s="27">
        <f t="shared" ref="F28:F34" si="5">SUM(C28:E28)</f>
        <v>17.33895</v>
      </c>
      <c r="G28" s="31" t="s">
        <v>44</v>
      </c>
      <c r="H28" s="27"/>
      <c r="I28" s="31"/>
      <c r="J28" s="27"/>
      <c r="N28" s="36"/>
      <c r="O28" s="36"/>
    </row>
    <row r="29" s="4" customFormat="1" ht="23" customHeight="1" spans="1:15">
      <c r="A29" s="31">
        <v>2</v>
      </c>
      <c r="B29" s="32" t="s">
        <v>45</v>
      </c>
      <c r="C29" s="27"/>
      <c r="D29" s="27"/>
      <c r="E29" s="27">
        <f>F4*0.013</f>
        <v>15.02709</v>
      </c>
      <c r="F29" s="27">
        <f t="shared" si="5"/>
        <v>15.02709</v>
      </c>
      <c r="G29" s="31" t="s">
        <v>46</v>
      </c>
      <c r="H29" s="27"/>
      <c r="I29" s="31"/>
      <c r="J29" s="27"/>
      <c r="N29" s="36"/>
      <c r="O29" s="36"/>
    </row>
    <row r="30" s="4" customFormat="1" ht="23" customHeight="1" spans="1:15">
      <c r="A30" s="31">
        <v>3</v>
      </c>
      <c r="B30" s="32" t="s">
        <v>47</v>
      </c>
      <c r="C30" s="27"/>
      <c r="D30" s="27"/>
      <c r="E30" s="27">
        <f>F4*0.003</f>
        <v>3.46779</v>
      </c>
      <c r="F30" s="27">
        <f t="shared" si="5"/>
        <v>3.46779</v>
      </c>
      <c r="G30" s="31" t="s">
        <v>48</v>
      </c>
      <c r="H30" s="27"/>
      <c r="I30" s="31"/>
      <c r="J30" s="27"/>
      <c r="N30" s="36"/>
      <c r="O30" s="36"/>
    </row>
    <row r="31" s="4" customFormat="1" ht="23" customHeight="1" spans="1:15">
      <c r="A31" s="31">
        <v>4</v>
      </c>
      <c r="B31" s="32" t="s">
        <v>49</v>
      </c>
      <c r="C31" s="27"/>
      <c r="D31" s="27"/>
      <c r="E31" s="27">
        <f>F4*0.003</f>
        <v>3.46779</v>
      </c>
      <c r="F31" s="27">
        <f t="shared" si="5"/>
        <v>3.46779</v>
      </c>
      <c r="G31" s="31" t="s">
        <v>48</v>
      </c>
      <c r="H31" s="27"/>
      <c r="I31" s="31"/>
      <c r="J31" s="27"/>
      <c r="N31" s="36"/>
      <c r="O31" s="36"/>
    </row>
    <row r="32" s="4" customFormat="1" ht="23" customHeight="1" spans="1:15">
      <c r="A32" s="31">
        <v>5</v>
      </c>
      <c r="B32" s="32" t="s">
        <v>50</v>
      </c>
      <c r="C32" s="27"/>
      <c r="D32" s="27"/>
      <c r="E32" s="27">
        <f>F4*0.005</f>
        <v>5.77965</v>
      </c>
      <c r="F32" s="27">
        <f t="shared" si="5"/>
        <v>5.77965</v>
      </c>
      <c r="G32" s="31" t="s">
        <v>51</v>
      </c>
      <c r="H32" s="27"/>
      <c r="I32" s="31"/>
      <c r="J32" s="27"/>
      <c r="N32" s="36"/>
      <c r="O32" s="36"/>
    </row>
    <row r="33" s="4" customFormat="1" ht="23" customHeight="1" spans="1:15">
      <c r="A33" s="31">
        <v>6</v>
      </c>
      <c r="B33" s="32" t="s">
        <v>52</v>
      </c>
      <c r="C33" s="27"/>
      <c r="D33" s="27"/>
      <c r="E33" s="27">
        <f>7976*3/10000</f>
        <v>2.3928</v>
      </c>
      <c r="F33" s="27">
        <f t="shared" si="5"/>
        <v>2.3928</v>
      </c>
      <c r="G33" s="33" t="s">
        <v>53</v>
      </c>
      <c r="H33" s="34"/>
      <c r="I33" s="40"/>
      <c r="J33" s="27"/>
      <c r="N33" s="36"/>
      <c r="O33" s="36"/>
    </row>
    <row r="34" s="1" customFormat="1" ht="30" customHeight="1" spans="1:15">
      <c r="A34" s="19" t="s">
        <v>54</v>
      </c>
      <c r="B34" s="28" t="s">
        <v>55</v>
      </c>
      <c r="C34" s="18"/>
      <c r="D34" s="18"/>
      <c r="E34" s="18">
        <f>(F4+F27)*0.03</f>
        <v>36.1021221</v>
      </c>
      <c r="F34" s="18">
        <f t="shared" si="5"/>
        <v>36.1021221</v>
      </c>
      <c r="G34" s="31" t="s">
        <v>56</v>
      </c>
      <c r="H34" s="27"/>
      <c r="I34" s="31"/>
      <c r="J34" s="18">
        <f>F34/F35*100</f>
        <v>2.9126213592233</v>
      </c>
      <c r="N34" s="37"/>
      <c r="O34" s="37"/>
    </row>
    <row r="35" s="1" customFormat="1" ht="30" customHeight="1" spans="1:15">
      <c r="A35" s="19" t="s">
        <v>57</v>
      </c>
      <c r="B35" s="28" t="s">
        <v>9</v>
      </c>
      <c r="C35" s="18"/>
      <c r="D35" s="18"/>
      <c r="E35" s="18"/>
      <c r="F35" s="18">
        <f>F34+F27+F4</f>
        <v>1239.5061921</v>
      </c>
      <c r="G35" s="29" t="s">
        <v>58</v>
      </c>
      <c r="H35" s="30"/>
      <c r="I35" s="39"/>
      <c r="J35" s="18">
        <f>SUM(J34+J27+J4)</f>
        <v>100</v>
      </c>
      <c r="N35" s="37"/>
      <c r="O35" s="37"/>
    </row>
    <row r="36" s="4" customFormat="1" spans="3:15">
      <c r="C36" s="35"/>
      <c r="D36" s="36"/>
      <c r="E36" s="36"/>
      <c r="F36" s="36"/>
      <c r="H36" s="36"/>
      <c r="J36" s="36"/>
      <c r="N36" s="36"/>
      <c r="O36" s="36"/>
    </row>
    <row r="37" s="4" customFormat="1" spans="3:15">
      <c r="C37" s="35"/>
      <c r="D37" s="36"/>
      <c r="E37" s="36"/>
      <c r="F37" s="36"/>
      <c r="H37" s="36"/>
      <c r="J37" s="36"/>
      <c r="N37" s="36"/>
      <c r="O37" s="36"/>
    </row>
    <row r="38" s="4" customFormat="1" spans="3:15">
      <c r="C38" s="35"/>
      <c r="D38" s="36"/>
      <c r="E38" s="36"/>
      <c r="F38" s="36"/>
      <c r="H38" s="36"/>
      <c r="J38" s="36"/>
      <c r="N38" s="36"/>
      <c r="O38" s="36"/>
    </row>
    <row r="39" s="4" customFormat="1" spans="3:15">
      <c r="C39" s="35"/>
      <c r="D39" s="36"/>
      <c r="E39" s="36"/>
      <c r="F39" s="36"/>
      <c r="H39" s="36"/>
      <c r="J39" s="36"/>
      <c r="N39" s="36"/>
      <c r="O39" s="36"/>
    </row>
    <row r="40" s="4" customFormat="1" spans="3:15">
      <c r="C40" s="35"/>
      <c r="D40" s="36"/>
      <c r="E40" s="36"/>
      <c r="F40" s="36"/>
      <c r="H40" s="36"/>
      <c r="J40" s="36"/>
      <c r="N40" s="36"/>
      <c r="O40" s="36"/>
    </row>
    <row r="41" s="4" customFormat="1" spans="3:15">
      <c r="C41" s="35"/>
      <c r="D41" s="36"/>
      <c r="E41" s="36"/>
      <c r="F41" s="36"/>
      <c r="H41" s="36"/>
      <c r="J41" s="36"/>
      <c r="N41" s="36"/>
      <c r="O41" s="36"/>
    </row>
    <row r="42" s="4" customFormat="1" spans="3:15">
      <c r="C42" s="35"/>
      <c r="D42" s="36"/>
      <c r="E42" s="36"/>
      <c r="F42" s="36"/>
      <c r="H42" s="36"/>
      <c r="J42" s="36"/>
      <c r="N42" s="36"/>
      <c r="O42" s="36"/>
    </row>
    <row r="43" s="4" customFormat="1" spans="3:15">
      <c r="C43" s="35"/>
      <c r="D43" s="36"/>
      <c r="E43" s="36"/>
      <c r="F43" s="36"/>
      <c r="H43" s="36"/>
      <c r="J43" s="36"/>
      <c r="N43" s="36"/>
      <c r="O43" s="36"/>
    </row>
    <row r="44" s="4" customFormat="1" spans="3:15">
      <c r="C44" s="35"/>
      <c r="D44" s="36"/>
      <c r="E44" s="36"/>
      <c r="F44" s="36"/>
      <c r="H44" s="36"/>
      <c r="J44" s="36"/>
      <c r="N44" s="36"/>
      <c r="O44" s="36"/>
    </row>
    <row r="45" s="4" customFormat="1" spans="3:15">
      <c r="C45" s="35"/>
      <c r="D45" s="36"/>
      <c r="E45" s="36"/>
      <c r="F45" s="36"/>
      <c r="H45" s="36"/>
      <c r="J45" s="36"/>
      <c r="N45" s="36"/>
      <c r="O45" s="36"/>
    </row>
    <row r="46" s="4" customFormat="1" spans="3:15">
      <c r="C46" s="35"/>
      <c r="D46" s="36"/>
      <c r="E46" s="36"/>
      <c r="F46" s="36"/>
      <c r="H46" s="36"/>
      <c r="J46" s="36"/>
      <c r="N46" s="36"/>
      <c r="O46" s="36"/>
    </row>
    <row r="47" s="4" customFormat="1" spans="3:15">
      <c r="C47" s="35"/>
      <c r="D47" s="36"/>
      <c r="E47" s="36"/>
      <c r="F47" s="36"/>
      <c r="H47" s="36"/>
      <c r="J47" s="36"/>
      <c r="N47" s="36"/>
      <c r="O47" s="36"/>
    </row>
  </sheetData>
  <mergeCells count="15">
    <mergeCell ref="A1:J1"/>
    <mergeCell ref="C2:F2"/>
    <mergeCell ref="G2:I2"/>
    <mergeCell ref="G27:I27"/>
    <mergeCell ref="G28:I28"/>
    <mergeCell ref="G29:I29"/>
    <mergeCell ref="G30:I30"/>
    <mergeCell ref="G31:I31"/>
    <mergeCell ref="G32:I32"/>
    <mergeCell ref="G33:I33"/>
    <mergeCell ref="G34:I34"/>
    <mergeCell ref="G35:I35"/>
    <mergeCell ref="A2:A3"/>
    <mergeCell ref="B2:B3"/>
    <mergeCell ref="J2:J3"/>
  </mergeCells>
  <pageMargins left="0.751388888888889" right="0.751388888888889" top="0.432638888888889" bottom="0.393055555555556" header="0.313888888888889" footer="0.39305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概算表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liying</dc:creator>
  <cp:lastModifiedBy>Administrator</cp:lastModifiedBy>
  <dcterms:created xsi:type="dcterms:W3CDTF">2019-06-09T10:41:00Z</dcterms:created>
  <dcterms:modified xsi:type="dcterms:W3CDTF">2020-07-20T08:10:37Z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  <property fmtid="{D5CDD505-2E9C-101B-9397-08002B2CF9AE}" pid="3" name="KSOReadingLayout">
    <vt:bool>true</vt:bool>
  </property>
</Properties>
</file>