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<sst xmlns="http://schemas.openxmlformats.org/spreadsheetml/2006/main" count="43">
  <si>
    <t>附件：4</t>
  </si>
  <si>
    <t>乡镇（管委会）2018年统筹整合资金支付情况表</t>
  </si>
  <si>
    <t>单位：万元</t>
  </si>
  <si>
    <t>序号</t>
  </si>
  <si>
    <t>乡镇</t>
  </si>
  <si>
    <t>到位资金</t>
  </si>
  <si>
    <t>支出金额</t>
  </si>
  <si>
    <t>截止2019年10月底结余金额</t>
  </si>
  <si>
    <t>支付率</t>
  </si>
  <si>
    <t>备注</t>
  </si>
  <si>
    <t>合计</t>
  </si>
  <si>
    <t>劳务奖补</t>
  </si>
  <si>
    <t>以奖代补</t>
  </si>
  <si>
    <t>示范村建设</t>
  </si>
  <si>
    <t>贷款贴息</t>
  </si>
  <si>
    <t>贫困村综合整治</t>
  </si>
  <si>
    <t>少数民族发展项目</t>
  </si>
  <si>
    <t>脱贫销号村产业扶持</t>
  </si>
  <si>
    <t>巩固提升村产业扶持</t>
  </si>
  <si>
    <t>深度贫困村产业扶持</t>
  </si>
  <si>
    <t>非贫困村及2019年销号村产业扶持</t>
  </si>
  <si>
    <t>农牧局其他产业项目</t>
  </si>
  <si>
    <t>农牧局整合项目</t>
  </si>
  <si>
    <t>林业局整合项目</t>
  </si>
  <si>
    <t>水务局整合项目</t>
  </si>
  <si>
    <t>西安镇</t>
  </si>
  <si>
    <t>甘城乡</t>
  </si>
  <si>
    <t>甘盐池</t>
  </si>
  <si>
    <t>史店乡</t>
  </si>
  <si>
    <t>三河镇</t>
  </si>
  <si>
    <t>关庄乡</t>
  </si>
  <si>
    <t>郑旗乡</t>
  </si>
  <si>
    <t>红羊乡</t>
  </si>
  <si>
    <t>树台乡</t>
  </si>
  <si>
    <t>李旺镇</t>
  </si>
  <si>
    <t>高崖乡</t>
  </si>
  <si>
    <t>九彩乡</t>
  </si>
  <si>
    <t>李俊乡</t>
  </si>
  <si>
    <t>七营镇</t>
  </si>
  <si>
    <t>关桥乡</t>
  </si>
  <si>
    <t>海城镇</t>
  </si>
  <si>
    <t>曹洼乡</t>
  </si>
  <si>
    <t>贾塘乡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</si>
</sst>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MS Sans Serif"/>
      <family val="2"/>
      <charset val="0"/>
    </font>
    <font>
      <b/>
      <sz val="12"/>
      <name val="MS Sans Serif"/>
      <family val="2"/>
      <charset val="0"/>
    </font>
    <font>
      <sz val="11"/>
      <name val="宋体"/>
      <charset val="134"/>
    </font>
    <font>
      <sz val="11"/>
      <name val="MS Sans Serif"/>
      <family val="2"/>
      <charset val="0"/>
    </font>
    <font>
      <sz val="11"/>
      <color indexed="8"/>
      <name val="宋体"/>
      <charset val="134"/>
    </font>
    <font>
      <sz val="18"/>
      <name val="方正小标宋_GBK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tabSelected="1" workbookViewId="0">
      <selection activeCell="A2" sqref="A2:U2"/>
    </sheetView>
  </sheetViews>
  <sheetFormatPr defaultColWidth="9" defaultRowHeight="13.5"/>
  <sheetData>
    <row r="1" s="1" customFormat="1" ht="17.1" customHeight="1" spans="1:2">
      <c r="A1" s="5" t="s">
        <v>0</v>
      </c>
      <c r="B1" s="6"/>
    </row>
    <row r="2" s="1" customFormat="1" ht="24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24" customHeight="1" spans="1:2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0" t="s">
        <v>2</v>
      </c>
      <c r="T3" s="20"/>
      <c r="U3" s="20"/>
    </row>
    <row r="4" s="2" customFormat="1" ht="24" customHeight="1" spans="1:21">
      <c r="A4" s="9" t="s">
        <v>3</v>
      </c>
      <c r="B4" s="9" t="s">
        <v>4</v>
      </c>
      <c r="C4" s="10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9" t="s">
        <v>6</v>
      </c>
      <c r="S4" s="21" t="s">
        <v>7</v>
      </c>
      <c r="T4" s="22" t="s">
        <v>8</v>
      </c>
      <c r="U4" s="9" t="s">
        <v>9</v>
      </c>
    </row>
    <row r="5" s="2" customFormat="1" ht="39.95" customHeight="1" spans="1:21">
      <c r="A5" s="9"/>
      <c r="B5" s="9"/>
      <c r="C5" s="9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9"/>
      <c r="S5" s="21"/>
      <c r="T5" s="23"/>
      <c r="U5" s="9"/>
    </row>
    <row r="6" s="3" customFormat="1" ht="21" customHeight="1" spans="1:21">
      <c r="A6" s="13"/>
      <c r="B6" s="13" t="s">
        <v>10</v>
      </c>
      <c r="C6" s="14">
        <f t="shared" ref="C6:S6" si="0">SUM(C7:C24)</f>
        <v>28876.7827</v>
      </c>
      <c r="D6" s="15">
        <f t="shared" si="0"/>
        <v>810</v>
      </c>
      <c r="E6" s="15">
        <f t="shared" si="0"/>
        <v>190</v>
      </c>
      <c r="F6" s="15">
        <f t="shared" si="0"/>
        <v>3600</v>
      </c>
      <c r="G6" s="15">
        <f t="shared" si="0"/>
        <v>4207.5</v>
      </c>
      <c r="H6" s="15">
        <f t="shared" si="0"/>
        <v>1889.5247</v>
      </c>
      <c r="I6" s="15">
        <f t="shared" si="0"/>
        <v>1633</v>
      </c>
      <c r="J6" s="15">
        <f t="shared" si="0"/>
        <v>2224.18</v>
      </c>
      <c r="K6" s="15">
        <f t="shared" si="0"/>
        <v>6385.71</v>
      </c>
      <c r="L6" s="15">
        <f t="shared" si="0"/>
        <v>1327.9</v>
      </c>
      <c r="M6" s="15">
        <f t="shared" si="0"/>
        <v>2588.89</v>
      </c>
      <c r="N6" s="15">
        <f t="shared" si="0"/>
        <v>125</v>
      </c>
      <c r="O6" s="14">
        <f t="shared" si="0"/>
        <v>3304.498</v>
      </c>
      <c r="P6" s="15">
        <f t="shared" si="0"/>
        <v>218.58</v>
      </c>
      <c r="Q6" s="15">
        <f t="shared" si="0"/>
        <v>372</v>
      </c>
      <c r="R6" s="14">
        <f t="shared" si="0"/>
        <v>27214.2217</v>
      </c>
      <c r="S6" s="15">
        <f t="shared" si="0"/>
        <v>1662.561</v>
      </c>
      <c r="T6" s="24">
        <f t="shared" ref="T6:T24" si="1">R6/C6</f>
        <v>0.942425684423632</v>
      </c>
      <c r="U6" s="13"/>
    </row>
    <row r="7" s="3" customFormat="1" ht="21" customHeight="1" spans="1:21">
      <c r="A7" s="16">
        <v>1</v>
      </c>
      <c r="B7" s="17" t="s">
        <v>25</v>
      </c>
      <c r="C7" s="18">
        <f t="shared" ref="C7:C24" si="2">SUM(D7:Q7)</f>
        <v>1239.21</v>
      </c>
      <c r="D7" s="17">
        <v>87</v>
      </c>
      <c r="E7" s="17">
        <v>30</v>
      </c>
      <c r="F7" s="17"/>
      <c r="G7" s="17">
        <v>361.72</v>
      </c>
      <c r="H7" s="18"/>
      <c r="I7" s="17"/>
      <c r="J7" s="17">
        <v>60</v>
      </c>
      <c r="K7" s="17">
        <v>413</v>
      </c>
      <c r="L7" s="17"/>
      <c r="M7" s="17">
        <v>198.49</v>
      </c>
      <c r="N7" s="17"/>
      <c r="O7" s="18">
        <v>69</v>
      </c>
      <c r="P7" s="18">
        <v>20</v>
      </c>
      <c r="Q7" s="18"/>
      <c r="R7" s="18">
        <v>1239.21</v>
      </c>
      <c r="S7" s="18">
        <f t="shared" ref="S7:S24" si="3">C7-R7</f>
        <v>0</v>
      </c>
      <c r="T7" s="25">
        <f t="shared" si="1"/>
        <v>1</v>
      </c>
      <c r="U7" s="17"/>
    </row>
    <row r="8" s="3" customFormat="1" ht="21" customHeight="1" spans="1:21">
      <c r="A8" s="16">
        <v>2</v>
      </c>
      <c r="B8" s="17" t="s">
        <v>26</v>
      </c>
      <c r="C8" s="18">
        <f t="shared" si="2"/>
        <v>776.79</v>
      </c>
      <c r="D8" s="17"/>
      <c r="E8" s="17">
        <v>10</v>
      </c>
      <c r="F8" s="17"/>
      <c r="G8" s="17">
        <v>101.7</v>
      </c>
      <c r="H8" s="18">
        <v>160.7</v>
      </c>
      <c r="I8" s="17"/>
      <c r="J8" s="17">
        <v>40.44</v>
      </c>
      <c r="K8" s="17">
        <v>306.15</v>
      </c>
      <c r="L8" s="17">
        <v>157.8</v>
      </c>
      <c r="M8" s="17"/>
      <c r="N8" s="17"/>
      <c r="O8" s="18">
        <v>0</v>
      </c>
      <c r="P8" s="18"/>
      <c r="Q8" s="26"/>
      <c r="R8" s="18">
        <v>776.79</v>
      </c>
      <c r="S8" s="18">
        <f t="shared" si="3"/>
        <v>0</v>
      </c>
      <c r="T8" s="25">
        <f t="shared" si="1"/>
        <v>1</v>
      </c>
      <c r="U8" s="17"/>
    </row>
    <row r="9" s="3" customFormat="1" ht="21" customHeight="1" spans="1:21">
      <c r="A9" s="16">
        <v>3</v>
      </c>
      <c r="B9" s="17" t="s">
        <v>27</v>
      </c>
      <c r="C9" s="18">
        <f t="shared" si="2"/>
        <v>146</v>
      </c>
      <c r="D9" s="17"/>
      <c r="E9" s="17"/>
      <c r="F9" s="17"/>
      <c r="G9" s="17">
        <v>76</v>
      </c>
      <c r="H9" s="18"/>
      <c r="I9" s="17"/>
      <c r="J9" s="17"/>
      <c r="K9" s="17">
        <v>70</v>
      </c>
      <c r="L9" s="17"/>
      <c r="M9" s="17"/>
      <c r="N9" s="17"/>
      <c r="O9" s="18">
        <v>0</v>
      </c>
      <c r="P9" s="18"/>
      <c r="Q9" s="18"/>
      <c r="R9" s="18">
        <v>146</v>
      </c>
      <c r="S9" s="18">
        <f t="shared" si="3"/>
        <v>0</v>
      </c>
      <c r="T9" s="25">
        <f t="shared" si="1"/>
        <v>1</v>
      </c>
      <c r="U9" s="17"/>
    </row>
    <row r="10" s="3" customFormat="1" ht="21" customHeight="1" spans="1:21">
      <c r="A10" s="16">
        <v>4</v>
      </c>
      <c r="B10" s="17" t="s">
        <v>28</v>
      </c>
      <c r="C10" s="18">
        <f t="shared" si="2"/>
        <v>1168.02</v>
      </c>
      <c r="D10" s="17"/>
      <c r="E10" s="17">
        <v>25</v>
      </c>
      <c r="F10" s="17"/>
      <c r="G10" s="17">
        <v>269.71</v>
      </c>
      <c r="H10" s="18"/>
      <c r="I10" s="17">
        <v>100</v>
      </c>
      <c r="J10" s="17"/>
      <c r="K10" s="17">
        <v>420</v>
      </c>
      <c r="L10" s="17">
        <v>90</v>
      </c>
      <c r="M10" s="17"/>
      <c r="N10" s="17"/>
      <c r="O10" s="18">
        <v>253.31</v>
      </c>
      <c r="P10" s="18">
        <v>10</v>
      </c>
      <c r="Q10" s="18"/>
      <c r="R10" s="18">
        <v>1168.02</v>
      </c>
      <c r="S10" s="18">
        <f t="shared" si="3"/>
        <v>0</v>
      </c>
      <c r="T10" s="25">
        <f t="shared" si="1"/>
        <v>1</v>
      </c>
      <c r="U10" s="17"/>
    </row>
    <row r="11" s="4" customFormat="1" ht="21" customHeight="1" spans="1:21">
      <c r="A11" s="16">
        <v>5</v>
      </c>
      <c r="B11" s="17" t="s">
        <v>29</v>
      </c>
      <c r="C11" s="18">
        <f t="shared" si="2"/>
        <v>1455.638</v>
      </c>
      <c r="D11" s="17">
        <v>64</v>
      </c>
      <c r="E11" s="17">
        <v>25</v>
      </c>
      <c r="F11" s="17"/>
      <c r="G11" s="17">
        <v>216.98</v>
      </c>
      <c r="H11" s="18"/>
      <c r="I11" s="17">
        <v>167</v>
      </c>
      <c r="J11" s="17">
        <v>124.6</v>
      </c>
      <c r="K11" s="17">
        <v>286</v>
      </c>
      <c r="L11" s="17"/>
      <c r="M11" s="17">
        <v>379.41</v>
      </c>
      <c r="N11" s="17"/>
      <c r="O11" s="18">
        <v>102.648</v>
      </c>
      <c r="P11" s="18">
        <v>30</v>
      </c>
      <c r="Q11" s="26">
        <v>60</v>
      </c>
      <c r="R11" s="18">
        <v>1455.638</v>
      </c>
      <c r="S11" s="18">
        <f t="shared" si="3"/>
        <v>0</v>
      </c>
      <c r="T11" s="25">
        <f t="shared" si="1"/>
        <v>1</v>
      </c>
      <c r="U11" s="17"/>
    </row>
    <row r="12" s="3" customFormat="1" ht="21" customHeight="1" spans="1:21">
      <c r="A12" s="16">
        <v>6</v>
      </c>
      <c r="B12" s="17" t="s">
        <v>30</v>
      </c>
      <c r="C12" s="18">
        <f t="shared" si="2"/>
        <v>662.87</v>
      </c>
      <c r="D12" s="19"/>
      <c r="E12" s="19"/>
      <c r="F12" s="19"/>
      <c r="G12" s="17">
        <v>119.86</v>
      </c>
      <c r="H12" s="18">
        <v>48.6</v>
      </c>
      <c r="I12" s="17"/>
      <c r="J12" s="17"/>
      <c r="K12" s="17">
        <v>280.41</v>
      </c>
      <c r="L12" s="17">
        <v>198</v>
      </c>
      <c r="M12" s="17"/>
      <c r="N12" s="17"/>
      <c r="O12" s="18">
        <v>0</v>
      </c>
      <c r="P12" s="18">
        <v>16</v>
      </c>
      <c r="Q12" s="18"/>
      <c r="R12" s="18">
        <v>662.87</v>
      </c>
      <c r="S12" s="18">
        <f t="shared" si="3"/>
        <v>0</v>
      </c>
      <c r="T12" s="25">
        <f t="shared" si="1"/>
        <v>1</v>
      </c>
      <c r="U12" s="17"/>
    </row>
    <row r="13" s="3" customFormat="1" ht="21" customHeight="1" spans="1:21">
      <c r="A13" s="16">
        <v>7</v>
      </c>
      <c r="B13" s="17" t="s">
        <v>31</v>
      </c>
      <c r="C13" s="18">
        <f t="shared" si="2"/>
        <v>1830.86</v>
      </c>
      <c r="D13" s="19"/>
      <c r="E13" s="19"/>
      <c r="F13" s="19"/>
      <c r="G13" s="17">
        <v>297.29</v>
      </c>
      <c r="H13" s="18"/>
      <c r="I13" s="17">
        <f>300+143</f>
        <v>443</v>
      </c>
      <c r="J13" s="17">
        <v>119</v>
      </c>
      <c r="K13" s="17">
        <v>488</v>
      </c>
      <c r="L13" s="17">
        <v>223.1</v>
      </c>
      <c r="M13" s="17">
        <v>53.37</v>
      </c>
      <c r="N13" s="17"/>
      <c r="O13" s="18">
        <v>124.3</v>
      </c>
      <c r="P13" s="18">
        <v>15</v>
      </c>
      <c r="Q13" s="26">
        <v>67.8</v>
      </c>
      <c r="R13" s="18">
        <v>1830.86</v>
      </c>
      <c r="S13" s="18">
        <f t="shared" si="3"/>
        <v>0</v>
      </c>
      <c r="T13" s="25">
        <f t="shared" si="1"/>
        <v>1</v>
      </c>
      <c r="U13" s="17"/>
    </row>
    <row r="14" s="3" customFormat="1" ht="21" customHeight="1" spans="1:21">
      <c r="A14" s="16">
        <v>8</v>
      </c>
      <c r="B14" s="17" t="s">
        <v>32</v>
      </c>
      <c r="C14" s="18">
        <f t="shared" si="2"/>
        <v>1384.42</v>
      </c>
      <c r="D14" s="17"/>
      <c r="E14" s="17">
        <v>35</v>
      </c>
      <c r="F14" s="17"/>
      <c r="G14" s="17">
        <v>156.18</v>
      </c>
      <c r="H14" s="18">
        <v>179.9</v>
      </c>
      <c r="I14" s="17"/>
      <c r="J14" s="17">
        <v>39.14</v>
      </c>
      <c r="K14" s="17">
        <v>475.15</v>
      </c>
      <c r="L14" s="17">
        <v>84.3</v>
      </c>
      <c r="M14" s="17">
        <v>80.7</v>
      </c>
      <c r="N14" s="17"/>
      <c r="O14" s="18">
        <v>334.05</v>
      </c>
      <c r="P14" s="18"/>
      <c r="Q14" s="18"/>
      <c r="R14" s="18">
        <v>1384.42</v>
      </c>
      <c r="S14" s="18">
        <f t="shared" si="3"/>
        <v>0</v>
      </c>
      <c r="T14" s="25">
        <f t="shared" si="1"/>
        <v>1</v>
      </c>
      <c r="U14" s="17"/>
    </row>
    <row r="15" s="3" customFormat="1" ht="21" customHeight="1" spans="1:21">
      <c r="A15" s="16">
        <v>9</v>
      </c>
      <c r="B15" s="17" t="s">
        <v>33</v>
      </c>
      <c r="C15" s="18">
        <f t="shared" si="2"/>
        <v>2155.695</v>
      </c>
      <c r="D15" s="17">
        <v>90</v>
      </c>
      <c r="E15" s="17">
        <v>5</v>
      </c>
      <c r="F15" s="17">
        <v>96.71</v>
      </c>
      <c r="G15" s="17">
        <v>351.5</v>
      </c>
      <c r="H15" s="18"/>
      <c r="I15" s="17">
        <v>210</v>
      </c>
      <c r="J15" s="17">
        <v>621.5</v>
      </c>
      <c r="K15" s="17">
        <v>560.68</v>
      </c>
      <c r="L15" s="17"/>
      <c r="M15" s="17"/>
      <c r="N15" s="17"/>
      <c r="O15" s="18">
        <v>169.305</v>
      </c>
      <c r="P15" s="18">
        <v>51</v>
      </c>
      <c r="Q15" s="18"/>
      <c r="R15" s="18">
        <v>2155.695</v>
      </c>
      <c r="S15" s="18">
        <f t="shared" si="3"/>
        <v>0</v>
      </c>
      <c r="T15" s="25">
        <f t="shared" si="1"/>
        <v>1</v>
      </c>
      <c r="U15" s="17"/>
    </row>
    <row r="16" s="3" customFormat="1" ht="21" customHeight="1" spans="1:21">
      <c r="A16" s="16">
        <v>10</v>
      </c>
      <c r="B16" s="17" t="s">
        <v>34</v>
      </c>
      <c r="C16" s="18">
        <f t="shared" si="2"/>
        <v>2193.29</v>
      </c>
      <c r="D16" s="17">
        <v>209.3</v>
      </c>
      <c r="E16" s="17">
        <v>15</v>
      </c>
      <c r="F16" s="17"/>
      <c r="G16" s="17">
        <v>318.81</v>
      </c>
      <c r="H16" s="18">
        <v>79.99</v>
      </c>
      <c r="I16" s="17"/>
      <c r="J16" s="17">
        <v>44.8</v>
      </c>
      <c r="K16" s="17">
        <v>346.62</v>
      </c>
      <c r="L16" s="17">
        <v>11.1</v>
      </c>
      <c r="M16" s="17">
        <v>724.99</v>
      </c>
      <c r="N16" s="17"/>
      <c r="O16" s="18">
        <v>208.9</v>
      </c>
      <c r="P16" s="18">
        <f>20+19.58</f>
        <v>39.58</v>
      </c>
      <c r="Q16" s="26">
        <v>194.2</v>
      </c>
      <c r="R16" s="18">
        <v>2193.2864</v>
      </c>
      <c r="S16" s="18">
        <f t="shared" si="3"/>
        <v>0.00360000000000582</v>
      </c>
      <c r="T16" s="25">
        <f t="shared" si="1"/>
        <v>0.999998358630186</v>
      </c>
      <c r="U16" s="17"/>
    </row>
    <row r="17" s="4" customFormat="1" ht="21" customHeight="1" spans="1:21">
      <c r="A17" s="16">
        <v>11</v>
      </c>
      <c r="B17" s="17" t="s">
        <v>35</v>
      </c>
      <c r="C17" s="18">
        <f t="shared" si="2"/>
        <v>1598.83</v>
      </c>
      <c r="D17" s="17"/>
      <c r="E17" s="17">
        <v>15</v>
      </c>
      <c r="F17" s="17"/>
      <c r="G17" s="17">
        <v>154.56</v>
      </c>
      <c r="H17" s="18">
        <v>118.4</v>
      </c>
      <c r="I17" s="17">
        <v>175</v>
      </c>
      <c r="J17" s="17">
        <v>220.1</v>
      </c>
      <c r="K17" s="17">
        <v>289.8</v>
      </c>
      <c r="L17" s="17"/>
      <c r="M17" s="17">
        <v>301.97</v>
      </c>
      <c r="N17" s="17"/>
      <c r="O17" s="18">
        <v>317</v>
      </c>
      <c r="P17" s="18">
        <v>7</v>
      </c>
      <c r="Q17" s="18"/>
      <c r="R17" s="18">
        <v>1598.83</v>
      </c>
      <c r="S17" s="18">
        <f t="shared" si="3"/>
        <v>0</v>
      </c>
      <c r="T17" s="25">
        <f t="shared" si="1"/>
        <v>1</v>
      </c>
      <c r="U17" s="17"/>
    </row>
    <row r="18" s="3" customFormat="1" ht="21" customHeight="1" spans="1:21">
      <c r="A18" s="16">
        <v>12</v>
      </c>
      <c r="B18" s="17" t="s">
        <v>36</v>
      </c>
      <c r="C18" s="18">
        <f t="shared" si="2"/>
        <v>390.1</v>
      </c>
      <c r="D18" s="17">
        <v>10.5</v>
      </c>
      <c r="E18" s="17"/>
      <c r="F18" s="17"/>
      <c r="G18" s="17">
        <v>92.95</v>
      </c>
      <c r="H18" s="18"/>
      <c r="I18" s="17"/>
      <c r="J18" s="17"/>
      <c r="K18" s="17">
        <v>248.1</v>
      </c>
      <c r="L18" s="17">
        <v>22.1</v>
      </c>
      <c r="M18" s="17"/>
      <c r="N18" s="17"/>
      <c r="O18" s="18">
        <v>16.45</v>
      </c>
      <c r="P18" s="18"/>
      <c r="Q18" s="18"/>
      <c r="R18" s="18">
        <v>390.1</v>
      </c>
      <c r="S18" s="18">
        <f t="shared" si="3"/>
        <v>0</v>
      </c>
      <c r="T18" s="25">
        <f t="shared" si="1"/>
        <v>1</v>
      </c>
      <c r="U18" s="17"/>
    </row>
    <row r="19" s="3" customFormat="1" ht="21" customHeight="1" spans="1:21">
      <c r="A19" s="16">
        <v>13</v>
      </c>
      <c r="B19" s="17" t="s">
        <v>37</v>
      </c>
      <c r="C19" s="18">
        <f t="shared" si="2"/>
        <v>646.74</v>
      </c>
      <c r="D19" s="17"/>
      <c r="E19" s="17">
        <v>5</v>
      </c>
      <c r="F19" s="17"/>
      <c r="G19" s="17">
        <v>157.93</v>
      </c>
      <c r="H19" s="18"/>
      <c r="I19" s="17"/>
      <c r="J19" s="17">
        <v>38.5</v>
      </c>
      <c r="K19" s="17">
        <v>390.75</v>
      </c>
      <c r="L19" s="17"/>
      <c r="M19" s="17">
        <v>4.56</v>
      </c>
      <c r="N19" s="17"/>
      <c r="O19" s="18">
        <v>0</v>
      </c>
      <c r="P19" s="18"/>
      <c r="Q19" s="26">
        <v>50</v>
      </c>
      <c r="R19" s="18">
        <v>644.14</v>
      </c>
      <c r="S19" s="18">
        <f t="shared" si="3"/>
        <v>2.60000000000002</v>
      </c>
      <c r="T19" s="25">
        <f t="shared" si="1"/>
        <v>0.995979837338034</v>
      </c>
      <c r="U19" s="17"/>
    </row>
    <row r="20" s="3" customFormat="1" ht="21" customHeight="1" spans="1:21">
      <c r="A20" s="16">
        <v>14</v>
      </c>
      <c r="B20" s="17" t="s">
        <v>38</v>
      </c>
      <c r="C20" s="18">
        <f t="shared" si="2"/>
        <v>1912.4767</v>
      </c>
      <c r="D20" s="17">
        <v>63.7</v>
      </c>
      <c r="E20" s="17">
        <v>5</v>
      </c>
      <c r="F20" s="17"/>
      <c r="G20" s="17">
        <v>224.78</v>
      </c>
      <c r="H20" s="18">
        <v>348.6847</v>
      </c>
      <c r="I20" s="17">
        <f>145+148</f>
        <v>293</v>
      </c>
      <c r="J20" s="17">
        <v>122.1</v>
      </c>
      <c r="K20" s="17">
        <v>282.81</v>
      </c>
      <c r="L20" s="17">
        <v>161</v>
      </c>
      <c r="M20" s="17">
        <v>370.31</v>
      </c>
      <c r="N20" s="17"/>
      <c r="O20" s="18">
        <v>21.092</v>
      </c>
      <c r="P20" s="18">
        <v>20</v>
      </c>
      <c r="Q20" s="18"/>
      <c r="R20" s="18">
        <f>1733.1546+61.64</f>
        <v>1794.7946</v>
      </c>
      <c r="S20" s="18">
        <f t="shared" si="3"/>
        <v>117.6821</v>
      </c>
      <c r="T20" s="25">
        <f t="shared" si="1"/>
        <v>0.938466126149406</v>
      </c>
      <c r="U20" s="17"/>
    </row>
    <row r="21" s="3" customFormat="1" ht="21" customHeight="1" spans="1:21">
      <c r="A21" s="16">
        <v>15</v>
      </c>
      <c r="B21" s="17" t="s">
        <v>39</v>
      </c>
      <c r="C21" s="18">
        <f t="shared" si="2"/>
        <v>3941.745</v>
      </c>
      <c r="D21" s="17">
        <v>123</v>
      </c>
      <c r="E21" s="17"/>
      <c r="F21" s="17">
        <v>1308.56</v>
      </c>
      <c r="G21" s="17">
        <v>443.24</v>
      </c>
      <c r="H21" s="18"/>
      <c r="I21" s="17">
        <v>245</v>
      </c>
      <c r="J21" s="17">
        <v>556</v>
      </c>
      <c r="K21" s="17">
        <v>486</v>
      </c>
      <c r="L21" s="17">
        <v>252</v>
      </c>
      <c r="M21" s="17">
        <v>34.49</v>
      </c>
      <c r="N21" s="17"/>
      <c r="O21" s="18">
        <v>493.455</v>
      </c>
      <c r="P21" s="18"/>
      <c r="Q21" s="18"/>
      <c r="R21" s="18">
        <f>3461.3297+154.41</f>
        <v>3615.7397</v>
      </c>
      <c r="S21" s="18">
        <f t="shared" si="3"/>
        <v>326.0053</v>
      </c>
      <c r="T21" s="25">
        <f t="shared" si="1"/>
        <v>0.917294167938312</v>
      </c>
      <c r="U21" s="17"/>
    </row>
    <row r="22" s="3" customFormat="1" ht="21" customHeight="1" spans="1:21">
      <c r="A22" s="16">
        <v>16</v>
      </c>
      <c r="B22" s="17" t="s">
        <v>40</v>
      </c>
      <c r="C22" s="18">
        <f t="shared" si="2"/>
        <v>2747.99</v>
      </c>
      <c r="D22" s="17">
        <v>30</v>
      </c>
      <c r="E22" s="17"/>
      <c r="F22" s="17"/>
      <c r="G22" s="17">
        <v>403.16</v>
      </c>
      <c r="H22" s="18">
        <v>918.05</v>
      </c>
      <c r="I22" s="17"/>
      <c r="J22" s="17">
        <v>238</v>
      </c>
      <c r="K22" s="17">
        <v>465.08</v>
      </c>
      <c r="L22" s="17"/>
      <c r="M22" s="17"/>
      <c r="N22" s="17"/>
      <c r="O22" s="18">
        <f>563.55+130.15</f>
        <v>693.7</v>
      </c>
      <c r="P22" s="18"/>
      <c r="Q22" s="18"/>
      <c r="R22" s="18">
        <v>2405.77</v>
      </c>
      <c r="S22" s="18">
        <f t="shared" si="3"/>
        <v>342.22</v>
      </c>
      <c r="T22" s="25">
        <f t="shared" si="1"/>
        <v>0.875465340121325</v>
      </c>
      <c r="U22" s="17"/>
    </row>
    <row r="23" s="4" customFormat="1" ht="21" customHeight="1" spans="1:21">
      <c r="A23" s="16">
        <v>17</v>
      </c>
      <c r="B23" s="17" t="s">
        <v>41</v>
      </c>
      <c r="C23" s="18">
        <f t="shared" si="2"/>
        <v>2215.44</v>
      </c>
      <c r="D23" s="17"/>
      <c r="E23" s="17"/>
      <c r="F23" s="17">
        <v>1314.48</v>
      </c>
      <c r="G23" s="17">
        <v>127.39</v>
      </c>
      <c r="H23" s="18"/>
      <c r="I23" s="17"/>
      <c r="J23" s="17"/>
      <c r="K23" s="17">
        <v>231.1</v>
      </c>
      <c r="L23" s="17"/>
      <c r="M23" s="17">
        <v>181.58</v>
      </c>
      <c r="N23" s="17"/>
      <c r="O23" s="18">
        <f>306.35+54.54</f>
        <v>360.89</v>
      </c>
      <c r="P23" s="18"/>
      <c r="Q23" s="18"/>
      <c r="R23" s="18">
        <f>1775.36+46.45</f>
        <v>1821.81</v>
      </c>
      <c r="S23" s="18">
        <f t="shared" si="3"/>
        <v>393.63</v>
      </c>
      <c r="T23" s="25">
        <f t="shared" si="1"/>
        <v>0.822324233560828</v>
      </c>
      <c r="U23" s="17"/>
    </row>
    <row r="24" s="3" customFormat="1" ht="21" customHeight="1" spans="1:21">
      <c r="A24" s="16">
        <v>18</v>
      </c>
      <c r="B24" s="17" t="s">
        <v>42</v>
      </c>
      <c r="C24" s="18">
        <f t="shared" si="2"/>
        <v>2410.668</v>
      </c>
      <c r="D24" s="17">
        <v>132.5</v>
      </c>
      <c r="E24" s="17">
        <v>20</v>
      </c>
      <c r="F24" s="17">
        <v>880.25</v>
      </c>
      <c r="G24" s="17">
        <v>333.74</v>
      </c>
      <c r="H24" s="18">
        <v>35.2</v>
      </c>
      <c r="I24" s="17"/>
      <c r="J24" s="17"/>
      <c r="K24" s="17">
        <v>346.06</v>
      </c>
      <c r="L24" s="17">
        <v>128.5</v>
      </c>
      <c r="M24" s="17">
        <v>259.02</v>
      </c>
      <c r="N24" s="17">
        <v>125</v>
      </c>
      <c r="O24" s="18">
        <f>68.698+71.7</f>
        <v>140.398</v>
      </c>
      <c r="P24" s="18">
        <v>10</v>
      </c>
      <c r="Q24" s="18"/>
      <c r="R24" s="18">
        <f>1857.998+72.25</f>
        <v>1930.248</v>
      </c>
      <c r="S24" s="18">
        <f t="shared" si="3"/>
        <v>480.42</v>
      </c>
      <c r="T24" s="25">
        <f t="shared" si="1"/>
        <v>0.800710840314801</v>
      </c>
      <c r="U24" s="17"/>
    </row>
  </sheetData>
  <mergeCells count="10">
    <mergeCell ref="A1:B1"/>
    <mergeCell ref="A2:U2"/>
    <mergeCell ref="S3:U3"/>
    <mergeCell ref="C4:O4"/>
    <mergeCell ref="A4:A5"/>
    <mergeCell ref="B4:B5"/>
    <mergeCell ref="R4:R5"/>
    <mergeCell ref="S4:S5"/>
    <mergeCell ref="T4:T5"/>
    <mergeCell ref="U4:U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2019-12-19T03:11:50Z</dcterms:created>
  <dcterms:modified xsi:type="dcterms:W3CDTF">2019-12-19T03:12:24Z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